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75" windowWidth="11340" windowHeight="6030" activeTab="0"/>
  </bookViews>
  <sheets>
    <sheet name="ورقة1" sheetId="1" r:id="rId1"/>
  </sheets>
  <definedNames>
    <definedName name="_xlnm.Print_Area" localSheetId="0">'ورقة1'!$A$1:$Z$56</definedName>
  </definedNames>
  <calcPr calcId="124519"/>
</workbook>
</file>

<file path=xl/sharedStrings.xml><?xml version="1.0" encoding="utf-8"?>
<sst xmlns="http://schemas.openxmlformats.org/spreadsheetml/2006/main" count="113" uniqueCount="95">
  <si>
    <t xml:space="preserve"> </t>
  </si>
  <si>
    <t>مساعد طبيب
'Medical 
Assistant</t>
  </si>
  <si>
    <t>فنيو اشعه
X-Ray Technician</t>
  </si>
  <si>
    <t>ممرضون مؤهلون
'Qualified 
'Nurses</t>
  </si>
  <si>
    <t>قابلات مؤهلات
'Qualified
Midwives</t>
  </si>
  <si>
    <t>فنيون اخرون
'Other
Technicians</t>
  </si>
  <si>
    <t>الاجمالي</t>
  </si>
  <si>
    <t>ــــ</t>
  </si>
  <si>
    <t>المصدر كتاب الاحصاء السنوي اعداد مختلفة (العلامة ــــ لاتوجد بيانات )</t>
  </si>
  <si>
    <t xml:space="preserve">            المهنه
السنوات</t>
  </si>
  <si>
    <t xml:space="preserve">      Occupation
year</t>
  </si>
  <si>
    <t>مساعد صيدلي(فني صيدلة)
Assistant
'Pharmacist</t>
  </si>
  <si>
    <t>التقرير الصحي السنوي  2007</t>
  </si>
  <si>
    <t>فني مختبرات</t>
  </si>
  <si>
    <t>المحافظة</t>
  </si>
  <si>
    <t>فنى مختبرات
Lab. Tech.</t>
  </si>
  <si>
    <t>فنى صيدلة
Pharmacist</t>
  </si>
  <si>
    <t xml:space="preserve">دبلوم صحة عامة  
Public Health     </t>
  </si>
  <si>
    <t>علاج طبيعي واطراف  Physiotherapy</t>
  </si>
  <si>
    <t>اخصائين     Specialists</t>
  </si>
  <si>
    <t>فنيين    Technicians</t>
  </si>
  <si>
    <t>الديوان</t>
  </si>
  <si>
    <t>Head Quarter</t>
  </si>
  <si>
    <t>اب</t>
  </si>
  <si>
    <t>Ibb</t>
  </si>
  <si>
    <t>ابين</t>
  </si>
  <si>
    <t>Abyan</t>
  </si>
  <si>
    <t xml:space="preserve">امانة العاصمة </t>
  </si>
  <si>
    <t>Sana'a City</t>
  </si>
  <si>
    <t>تعز</t>
  </si>
  <si>
    <t>Taiz</t>
  </si>
  <si>
    <t>الجوف</t>
  </si>
  <si>
    <t>Al Jawf</t>
  </si>
  <si>
    <t>حجة</t>
  </si>
  <si>
    <t>Hajjah</t>
  </si>
  <si>
    <t>الحديدة</t>
  </si>
  <si>
    <t>Al Hudaidah</t>
  </si>
  <si>
    <t xml:space="preserve">حضرموت </t>
  </si>
  <si>
    <t>المكلا</t>
  </si>
  <si>
    <t>Al-Mukalla</t>
  </si>
  <si>
    <t>Hadramout</t>
  </si>
  <si>
    <t>سيئون</t>
  </si>
  <si>
    <t>Sayon</t>
  </si>
  <si>
    <t>ذمار</t>
  </si>
  <si>
    <t>Dhamar</t>
  </si>
  <si>
    <t>شبوة</t>
  </si>
  <si>
    <t>Shabwah</t>
  </si>
  <si>
    <t>صعدة</t>
  </si>
  <si>
    <t>Sa'adah</t>
  </si>
  <si>
    <t xml:space="preserve">صنعاء </t>
  </si>
  <si>
    <t xml:space="preserve">Sana'a </t>
  </si>
  <si>
    <t>عدن</t>
  </si>
  <si>
    <t>Aden</t>
  </si>
  <si>
    <t>لحج</t>
  </si>
  <si>
    <t>Lahej</t>
  </si>
  <si>
    <t>مارب</t>
  </si>
  <si>
    <t>Marib</t>
  </si>
  <si>
    <t>المحويت</t>
  </si>
  <si>
    <t>Al Mahweet</t>
  </si>
  <si>
    <t>المهرة</t>
  </si>
  <si>
    <t>Al Mahera</t>
  </si>
  <si>
    <t>عمران</t>
  </si>
  <si>
    <t>Amran</t>
  </si>
  <si>
    <t>الضالع</t>
  </si>
  <si>
    <t>Al Dhala'a</t>
  </si>
  <si>
    <t>ريمة</t>
  </si>
  <si>
    <t>Raimah</t>
  </si>
  <si>
    <t>الاجمالى</t>
  </si>
  <si>
    <t>Total</t>
  </si>
  <si>
    <t xml:space="preserve">المصدر: وزارة الصحة العامة والسكان </t>
  </si>
  <si>
    <t>Source: Ministry of Public Health &amp; Population.</t>
  </si>
  <si>
    <t xml:space="preserve"> الفنيين المؤهلين فى المجال الصحي للفترة (1995-2009)
</t>
  </si>
  <si>
    <r>
      <t>QUALIFIED TECHNICIANS IN HEALTH CAREER BY OCCUPATION AND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9"/>
        <rFont val="Calibri"/>
        <family val="2"/>
      </rPr>
      <t>GOVERNORATE  FOR (1995-2009)</t>
    </r>
  </si>
  <si>
    <t>الفنيون المؤهلين والقوى العاملة الأخرى  العاملة في المجال الصحي  موزعة حسب المحافظات لعام 2009م(القطاع الحكومى )</t>
  </si>
  <si>
    <t>جدول رقم (3ب)</t>
  </si>
  <si>
    <t>Table No. (3B)</t>
  </si>
  <si>
    <t>اجمالي فنيين
   Total of Tech</t>
  </si>
  <si>
    <t>اجانب    Foreigners</t>
  </si>
  <si>
    <t>اجمالي الكادر الاجنبي  Total of Foreigners Staff</t>
  </si>
  <si>
    <t xml:space="preserve">اجمالي Total </t>
  </si>
  <si>
    <t>Gov</t>
  </si>
  <si>
    <t>ممرضين
  Nurses (Courses)</t>
  </si>
  <si>
    <t>قابلات
  Midwives</t>
  </si>
  <si>
    <t>مرشد/ مرشدة  
Murshed/Murshedah</t>
  </si>
  <si>
    <t>م . طبيب
 Medical Assist.</t>
  </si>
  <si>
    <t>فني اشعة 
 X-Ray Tech.</t>
  </si>
  <si>
    <t>فني عمليات
  Oper. Tech</t>
  </si>
  <si>
    <t xml:space="preserve">فني اسنان
  Dental Assist
</t>
  </si>
  <si>
    <t xml:space="preserve">تخدير
 Anesthesia
</t>
  </si>
  <si>
    <t xml:space="preserve">احصاء صحى
  Health Statistic    </t>
  </si>
  <si>
    <t>أجهزة ظبية (بك + فني)  
 Medical Equipments</t>
  </si>
  <si>
    <t>اخري
    other</t>
  </si>
  <si>
    <t>البيضاء</t>
  </si>
  <si>
    <t>Al Baida'a</t>
  </si>
  <si>
    <t xml:space="preserve">فــــــــنــــيين    </t>
  </si>
</sst>
</file>

<file path=xl/styles.xml><?xml version="1.0" encoding="utf-8"?>
<styleSheet xmlns="http://schemas.openxmlformats.org/spreadsheetml/2006/main">
  <numFmts count="4">
    <numFmt numFmtId="41" formatCode="_-* #,##0_-;_-* #,##0\-;_-* &quot;-&quot;_-;_-@_-"/>
    <numFmt numFmtId="43" formatCode="_-* #,##0.00_-;_-* #,##0.00\-;_-* &quot;-&quot;??_-;_-@_-"/>
    <numFmt numFmtId="164" formatCode="_-&quot;ر.س.&quot;\ * #,##0_-;_-&quot;ر.س.&quot;\ * #,##0\-;_-&quot;ر.س.&quot;\ * &quot;-&quot;_-;_-@_-"/>
    <numFmt numFmtId="165" formatCode="_-&quot;ر.س.&quot;\ * #,##0.00_-;_-&quot;ر.س.&quot;\ * #,##0.00\-;_-&quot;ر.س.&quot;\ * &quot;-&quot;??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8"/>
      <name val="Traditional Arabic"/>
      <family val="2"/>
    </font>
    <font>
      <b/>
      <sz val="10"/>
      <name val="Traditional Arabic"/>
      <family val="2"/>
    </font>
    <font>
      <b/>
      <sz val="11"/>
      <color indexed="8"/>
      <name val="Arial"/>
      <family val="2"/>
    </font>
    <font>
      <b/>
      <sz val="11"/>
      <color indexed="8"/>
      <name val="Simplified Arabic"/>
      <family val="2"/>
    </font>
    <font>
      <b/>
      <sz val="14"/>
      <color indexed="9"/>
      <name val="Simplified Arabic"/>
      <family val="2"/>
    </font>
    <font>
      <b/>
      <sz val="14"/>
      <color indexed="9"/>
      <name val="Arial"/>
      <family val="2"/>
    </font>
    <font>
      <b/>
      <sz val="14"/>
      <color indexed="9"/>
      <name val="Calibri"/>
      <family val="2"/>
    </font>
    <font>
      <b/>
      <sz val="14"/>
      <color theme="0"/>
      <name val="Simplified Arabic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double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4" borderId="0" xfId="0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quotePrefix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4" fillId="4" borderId="0" xfId="0" applyFont="1" applyFill="1"/>
    <xf numFmtId="0" fontId="13" fillId="4" borderId="0" xfId="0" applyFont="1" applyFill="1" applyAlignment="1">
      <alignment horizontal="right" readingOrder="2"/>
    </xf>
    <xf numFmtId="0" fontId="14" fillId="4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" borderId="4" xfId="0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left" vertical="center" indent="1"/>
    </xf>
    <xf numFmtId="0" fontId="12" fillId="4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4" borderId="0" xfId="0" applyFont="1" applyFill="1" applyAlignment="1">
      <alignment horizontal="right" vertical="center" readingOrder="2"/>
    </xf>
    <xf numFmtId="0" fontId="15" fillId="4" borderId="0" xfId="0" applyFont="1" applyFill="1" applyAlignment="1">
      <alignment horizontal="right" vertical="center" readingOrder="2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 vertical="center" readingOrder="2"/>
    </xf>
    <xf numFmtId="0" fontId="13" fillId="4" borderId="0" xfId="0" applyFont="1" applyFill="1" applyBorder="1" applyAlignment="1">
      <alignment vertical="center" readingOrder="2"/>
    </xf>
    <xf numFmtId="0" fontId="12" fillId="6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 quotePrefix="1">
      <alignment horizontal="center" vertical="center" wrapText="1" readingOrder="2"/>
    </xf>
    <xf numFmtId="0" fontId="7" fillId="7" borderId="2" xfId="0" applyFont="1" applyFill="1" applyBorder="1" applyAlignment="1" quotePrefix="1">
      <alignment horizontal="center" vertical="center" readingOrder="2"/>
    </xf>
    <xf numFmtId="0" fontId="7" fillId="7" borderId="11" xfId="0" applyFont="1" applyFill="1" applyBorder="1" applyAlignment="1" quotePrefix="1">
      <alignment horizontal="center" vertical="center" readingOrder="2"/>
    </xf>
    <xf numFmtId="0" fontId="6" fillId="2" borderId="12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 quotePrefix="1">
      <alignment horizontal="center" vertical="center" textRotation="90" wrapText="1"/>
    </xf>
    <xf numFmtId="0" fontId="6" fillId="2" borderId="9" xfId="0" applyFont="1" applyFill="1" applyBorder="1" applyAlignment="1" quotePrefix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 readingOrder="1"/>
    </xf>
    <xf numFmtId="0" fontId="7" fillId="7" borderId="19" xfId="0" applyFont="1" applyFill="1" applyBorder="1" applyAlignment="1" quotePrefix="1">
      <alignment horizontal="center" vertical="center" readingOrder="1"/>
    </xf>
    <xf numFmtId="0" fontId="7" fillId="7" borderId="20" xfId="0" applyFont="1" applyFill="1" applyBorder="1" applyAlignment="1" quotePrefix="1">
      <alignment horizontal="center" vertical="center" readingOrder="1"/>
    </xf>
    <xf numFmtId="0" fontId="6" fillId="2" borderId="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7" borderId="7" xfId="0" applyFont="1" applyFill="1" applyBorder="1" applyAlignment="1" quotePrefix="1">
      <alignment horizontal="center" vertical="center" wrapText="1" readingOrder="2"/>
    </xf>
    <xf numFmtId="0" fontId="7" fillId="7" borderId="8" xfId="0" applyFont="1" applyFill="1" applyBorder="1" applyAlignment="1" quotePrefix="1">
      <alignment horizontal="center" vertical="center" wrapText="1" readingOrder="2"/>
    </xf>
    <xf numFmtId="0" fontId="7" fillId="7" borderId="5" xfId="0" applyFont="1" applyFill="1" applyBorder="1" applyAlignment="1" quotePrefix="1">
      <alignment horizontal="center" vertical="center" wrapText="1" readingOrder="2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عادي_INDICATO" xfId="22"/>
    <cellStyle name="عملة [0]_pasports" xfId="23"/>
    <cellStyle name="عملة_pasports" xfId="24"/>
    <cellStyle name="فاصلة [0]_pasports" xfId="25"/>
    <cellStyle name="فاصلة_pasports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rightToLeft="1" tabSelected="1" view="pageBreakPreview" zoomScale="70" zoomScaleSheetLayoutView="70" workbookViewId="0" topLeftCell="A1">
      <selection activeCell="I27" sqref="I27"/>
    </sheetView>
  </sheetViews>
  <sheetFormatPr defaultColWidth="9.140625" defaultRowHeight="12.75"/>
  <cols>
    <col min="1" max="1" width="19.421875" style="1" customWidth="1"/>
    <col min="2" max="2" width="11.8515625" style="1" bestFit="1" customWidth="1"/>
    <col min="3" max="3" width="12.57421875" style="1" bestFit="1" customWidth="1"/>
    <col min="4" max="4" width="11.7109375" style="1" bestFit="1" customWidth="1"/>
    <col min="5" max="5" width="13.8515625" style="1" bestFit="1" customWidth="1"/>
    <col min="6" max="6" width="12.140625" style="1" bestFit="1" customWidth="1"/>
    <col min="7" max="7" width="12.140625" style="1" customWidth="1"/>
    <col min="8" max="8" width="17.57421875" style="1" bestFit="1" customWidth="1"/>
    <col min="9" max="9" width="10.00390625" style="1" customWidth="1"/>
    <col min="10" max="10" width="14.00390625" style="1" bestFit="1" customWidth="1"/>
    <col min="11" max="11" width="7.7109375" style="1" bestFit="1" customWidth="1"/>
    <col min="12" max="24" width="9.140625" style="1" hidden="1" customWidth="1"/>
    <col min="25" max="16384" width="9.140625" style="1" customWidth="1"/>
  </cols>
  <sheetData>
    <row r="1" spans="1:10" ht="26.25">
      <c r="A1" s="60" t="s">
        <v>71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26.25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21.75" customHeight="1">
      <c r="A3" s="65" t="s">
        <v>10</v>
      </c>
      <c r="B3" s="73" t="s">
        <v>6</v>
      </c>
      <c r="C3" s="69" t="s">
        <v>5</v>
      </c>
      <c r="D3" s="71" t="s">
        <v>4</v>
      </c>
      <c r="E3" s="69" t="s">
        <v>3</v>
      </c>
      <c r="F3" s="69" t="s">
        <v>11</v>
      </c>
      <c r="G3" s="78" t="s">
        <v>13</v>
      </c>
      <c r="H3" s="63" t="s">
        <v>2</v>
      </c>
      <c r="I3" s="69" t="s">
        <v>1</v>
      </c>
      <c r="J3" s="67" t="s">
        <v>9</v>
      </c>
    </row>
    <row r="4" spans="1:10" ht="31.5" customHeight="1">
      <c r="A4" s="65"/>
      <c r="B4" s="73"/>
      <c r="C4" s="69"/>
      <c r="D4" s="71"/>
      <c r="E4" s="69"/>
      <c r="F4" s="69"/>
      <c r="G4" s="69"/>
      <c r="H4" s="63"/>
      <c r="I4" s="69"/>
      <c r="J4" s="67"/>
    </row>
    <row r="5" spans="1:10" ht="33.75" customHeight="1">
      <c r="A5" s="66"/>
      <c r="B5" s="74"/>
      <c r="C5" s="70"/>
      <c r="D5" s="72"/>
      <c r="E5" s="70"/>
      <c r="F5" s="70"/>
      <c r="G5" s="70"/>
      <c r="H5" s="64"/>
      <c r="I5" s="70"/>
      <c r="J5" s="68"/>
    </row>
    <row r="6" spans="1:10" ht="12.75">
      <c r="A6" s="2">
        <v>1995</v>
      </c>
      <c r="B6" s="4">
        <f>C6+D6+E6+F6+H6+I6</f>
        <v>8995</v>
      </c>
      <c r="C6" s="3">
        <v>924</v>
      </c>
      <c r="D6" s="3">
        <v>390</v>
      </c>
      <c r="E6" s="3">
        <v>5787</v>
      </c>
      <c r="F6" s="3">
        <v>537</v>
      </c>
      <c r="G6" s="3" t="s">
        <v>7</v>
      </c>
      <c r="H6" s="3">
        <v>327</v>
      </c>
      <c r="I6" s="3">
        <v>1030</v>
      </c>
      <c r="J6" s="2">
        <v>1995</v>
      </c>
    </row>
    <row r="7" spans="1:10" ht="12.75">
      <c r="A7" s="2">
        <v>1996</v>
      </c>
      <c r="B7" s="4">
        <f aca="true" t="shared" si="0" ref="B7:B14">C7+D7+E7+F7+H7+I7</f>
        <v>9017</v>
      </c>
      <c r="C7" s="3">
        <v>1670</v>
      </c>
      <c r="D7" s="3">
        <v>550</v>
      </c>
      <c r="E7" s="3">
        <v>4823</v>
      </c>
      <c r="F7" s="3">
        <v>572</v>
      </c>
      <c r="G7" s="3" t="s">
        <v>7</v>
      </c>
      <c r="H7" s="3">
        <v>355</v>
      </c>
      <c r="I7" s="3">
        <v>1047</v>
      </c>
      <c r="J7" s="2">
        <v>1996</v>
      </c>
    </row>
    <row r="8" spans="1:10" ht="12.75">
      <c r="A8" s="2">
        <v>1997</v>
      </c>
      <c r="B8" s="4">
        <f t="shared" si="0"/>
        <v>11305</v>
      </c>
      <c r="C8" s="3">
        <v>2752</v>
      </c>
      <c r="D8" s="3">
        <v>1638</v>
      </c>
      <c r="E8" s="3">
        <v>4989</v>
      </c>
      <c r="F8" s="3">
        <v>624</v>
      </c>
      <c r="G8" s="3" t="s">
        <v>7</v>
      </c>
      <c r="H8" s="3">
        <v>370</v>
      </c>
      <c r="I8" s="3">
        <v>932</v>
      </c>
      <c r="J8" s="2">
        <v>1997</v>
      </c>
    </row>
    <row r="9" spans="1:10" ht="12.75">
      <c r="A9" s="2">
        <v>1998</v>
      </c>
      <c r="B9" s="4">
        <f t="shared" si="0"/>
        <v>13633</v>
      </c>
      <c r="C9" s="3">
        <v>3990</v>
      </c>
      <c r="D9" s="3">
        <v>1036</v>
      </c>
      <c r="E9" s="3">
        <v>6662</v>
      </c>
      <c r="F9" s="3">
        <v>699</v>
      </c>
      <c r="G9" s="3" t="s">
        <v>7</v>
      </c>
      <c r="H9" s="3">
        <v>370</v>
      </c>
      <c r="I9" s="3">
        <v>876</v>
      </c>
      <c r="J9" s="2">
        <v>1998</v>
      </c>
    </row>
    <row r="10" spans="1:10" ht="12.75">
      <c r="A10" s="2">
        <v>1999</v>
      </c>
      <c r="B10" s="4">
        <f t="shared" si="0"/>
        <v>11999</v>
      </c>
      <c r="C10" s="3">
        <v>2842</v>
      </c>
      <c r="D10" s="3">
        <v>1222</v>
      </c>
      <c r="E10" s="3">
        <v>6067</v>
      </c>
      <c r="F10" s="3">
        <v>609</v>
      </c>
      <c r="G10" s="3" t="s">
        <v>7</v>
      </c>
      <c r="H10" s="3">
        <v>366</v>
      </c>
      <c r="I10" s="3">
        <v>893</v>
      </c>
      <c r="J10" s="2">
        <v>1999</v>
      </c>
    </row>
    <row r="11" spans="1:10" ht="12.75">
      <c r="A11" s="2">
        <v>2000</v>
      </c>
      <c r="B11" s="4">
        <f t="shared" si="0"/>
        <v>12147</v>
      </c>
      <c r="C11" s="3">
        <v>3417</v>
      </c>
      <c r="D11" s="3">
        <v>1297</v>
      </c>
      <c r="E11" s="3">
        <v>5437</v>
      </c>
      <c r="F11" s="3">
        <v>636</v>
      </c>
      <c r="G11" s="3" t="s">
        <v>7</v>
      </c>
      <c r="H11" s="3">
        <v>407</v>
      </c>
      <c r="I11" s="3">
        <v>953</v>
      </c>
      <c r="J11" s="2">
        <v>2000</v>
      </c>
    </row>
    <row r="12" spans="1:10" ht="12.75">
      <c r="A12" s="2">
        <v>2001</v>
      </c>
      <c r="B12" s="4">
        <f t="shared" si="0"/>
        <v>14033</v>
      </c>
      <c r="C12" s="3">
        <v>3438</v>
      </c>
      <c r="D12" s="3">
        <v>1097</v>
      </c>
      <c r="E12" s="3">
        <v>7219</v>
      </c>
      <c r="F12" s="3">
        <v>730</v>
      </c>
      <c r="G12" s="3" t="s">
        <v>7</v>
      </c>
      <c r="H12" s="3">
        <v>555</v>
      </c>
      <c r="I12" s="3">
        <v>994</v>
      </c>
      <c r="J12" s="2">
        <v>2001</v>
      </c>
    </row>
    <row r="13" spans="1:10" ht="12.75">
      <c r="A13" s="2">
        <v>2002</v>
      </c>
      <c r="B13" s="4">
        <f t="shared" si="0"/>
        <v>18397</v>
      </c>
      <c r="C13" s="3">
        <v>5441</v>
      </c>
      <c r="D13" s="3">
        <v>1964</v>
      </c>
      <c r="E13" s="3">
        <v>8326</v>
      </c>
      <c r="F13" s="3">
        <v>827</v>
      </c>
      <c r="G13" s="3" t="s">
        <v>7</v>
      </c>
      <c r="H13" s="3">
        <v>695</v>
      </c>
      <c r="I13" s="3">
        <v>1144</v>
      </c>
      <c r="J13" s="2">
        <v>2002</v>
      </c>
    </row>
    <row r="14" spans="1:10" ht="12.75">
      <c r="A14" s="2">
        <v>2003</v>
      </c>
      <c r="B14" s="4">
        <f t="shared" si="0"/>
        <v>15654</v>
      </c>
      <c r="C14" s="3">
        <v>3945</v>
      </c>
      <c r="D14" s="3">
        <v>2165</v>
      </c>
      <c r="E14" s="3">
        <v>6804</v>
      </c>
      <c r="F14" s="3">
        <v>713</v>
      </c>
      <c r="G14" s="3" t="s">
        <v>7</v>
      </c>
      <c r="H14" s="3">
        <v>656</v>
      </c>
      <c r="I14" s="3">
        <v>1371</v>
      </c>
      <c r="J14" s="2">
        <v>2003</v>
      </c>
    </row>
    <row r="15" spans="1:10" ht="12.75">
      <c r="A15" s="2">
        <v>2004</v>
      </c>
      <c r="B15" s="4">
        <f>D15+E15+F15+H15+I15</f>
        <v>11572</v>
      </c>
      <c r="C15" s="31" t="s">
        <v>7</v>
      </c>
      <c r="D15" s="32">
        <v>1944</v>
      </c>
      <c r="E15" s="32">
        <v>6662</v>
      </c>
      <c r="F15" s="32">
        <v>893</v>
      </c>
      <c r="G15" s="31">
        <v>1141</v>
      </c>
      <c r="H15" s="32">
        <v>628</v>
      </c>
      <c r="I15" s="32">
        <v>1445</v>
      </c>
      <c r="J15" s="2">
        <v>2004</v>
      </c>
    </row>
    <row r="16" spans="1:10" ht="12.75">
      <c r="A16" s="2">
        <v>2005</v>
      </c>
      <c r="B16" s="4">
        <f>E16+H16+I16</f>
        <v>7998</v>
      </c>
      <c r="C16" s="33" t="s">
        <v>7</v>
      </c>
      <c r="D16" s="33" t="s">
        <v>7</v>
      </c>
      <c r="E16" s="33">
        <v>5566</v>
      </c>
      <c r="F16" s="33" t="s">
        <v>7</v>
      </c>
      <c r="G16" s="31" t="s">
        <v>7</v>
      </c>
      <c r="H16" s="33">
        <v>687</v>
      </c>
      <c r="I16" s="33">
        <v>1745</v>
      </c>
      <c r="J16" s="2">
        <v>2005</v>
      </c>
    </row>
    <row r="17" spans="1:10" ht="12.75">
      <c r="A17" s="2">
        <v>2006</v>
      </c>
      <c r="B17" s="4">
        <f>D17+E17+F17+H17+I17</f>
        <v>17902</v>
      </c>
      <c r="C17" s="33" t="s">
        <v>7</v>
      </c>
      <c r="D17" s="33">
        <v>3191</v>
      </c>
      <c r="E17" s="33">
        <v>11073</v>
      </c>
      <c r="F17" s="33">
        <v>1132</v>
      </c>
      <c r="G17" s="31" t="s">
        <v>7</v>
      </c>
      <c r="H17" s="33">
        <v>770</v>
      </c>
      <c r="I17" s="33">
        <v>1736</v>
      </c>
      <c r="J17" s="2">
        <v>2006</v>
      </c>
    </row>
    <row r="18" spans="1:10" ht="12.75">
      <c r="A18" s="2">
        <v>2007</v>
      </c>
      <c r="B18" s="4">
        <f>E18+F18+H18+I18</f>
        <v>16202</v>
      </c>
      <c r="C18" s="33" t="s">
        <v>7</v>
      </c>
      <c r="D18" s="33" t="s">
        <v>7</v>
      </c>
      <c r="E18" s="33">
        <v>11607</v>
      </c>
      <c r="F18" s="33">
        <v>1293</v>
      </c>
      <c r="G18" s="31" t="s">
        <v>7</v>
      </c>
      <c r="H18" s="33">
        <v>1012</v>
      </c>
      <c r="I18" s="33">
        <v>2290</v>
      </c>
      <c r="J18" s="2">
        <v>2007</v>
      </c>
    </row>
    <row r="19" spans="1:10" ht="12.75">
      <c r="A19" s="8">
        <v>2008</v>
      </c>
      <c r="B19" s="7">
        <f>C19+D19+E19+F19+G19+H19+I19</f>
        <v>25713</v>
      </c>
      <c r="C19" s="34">
        <v>3238</v>
      </c>
      <c r="D19" s="34">
        <v>4044</v>
      </c>
      <c r="E19" s="34">
        <v>11845</v>
      </c>
      <c r="F19" s="34">
        <v>1385</v>
      </c>
      <c r="G19" s="34">
        <v>1847</v>
      </c>
      <c r="H19" s="34">
        <v>899</v>
      </c>
      <c r="I19" s="34">
        <v>2455</v>
      </c>
      <c r="J19" s="9">
        <v>2008</v>
      </c>
    </row>
    <row r="20" spans="1:10" ht="12.75">
      <c r="A20" s="8">
        <v>2009</v>
      </c>
      <c r="B20" s="7">
        <f>C20+D20+E20+F20+G20+H20+I20</f>
        <v>26351</v>
      </c>
      <c r="C20" s="34">
        <v>3540</v>
      </c>
      <c r="D20" s="34">
        <v>4115</v>
      </c>
      <c r="E20" s="34">
        <v>11781</v>
      </c>
      <c r="F20" s="34">
        <v>1429</v>
      </c>
      <c r="G20" s="34">
        <v>1972</v>
      </c>
      <c r="H20" s="34">
        <v>936</v>
      </c>
      <c r="I20" s="34">
        <v>2578</v>
      </c>
      <c r="J20" s="9">
        <v>2009</v>
      </c>
    </row>
    <row r="21" spans="1:10" ht="12.75">
      <c r="A21" s="80" t="s">
        <v>8</v>
      </c>
      <c r="B21" s="80"/>
      <c r="C21" s="80"/>
      <c r="D21" s="80"/>
      <c r="E21" s="5"/>
      <c r="F21" s="5"/>
      <c r="G21" s="6"/>
      <c r="H21" s="5"/>
      <c r="I21" s="5"/>
      <c r="J21" s="5"/>
    </row>
    <row r="22" spans="1:10" ht="12.75">
      <c r="A22" s="81" t="s">
        <v>12</v>
      </c>
      <c r="B22" s="81"/>
      <c r="C22" s="81"/>
      <c r="D22" s="5"/>
      <c r="E22" s="5"/>
      <c r="F22" s="5"/>
      <c r="G22" s="6"/>
      <c r="H22" s="5"/>
      <c r="I22" s="5"/>
      <c r="J22" s="5"/>
    </row>
    <row r="23" spans="1:2" ht="12.75">
      <c r="A23" s="79" t="s">
        <v>0</v>
      </c>
      <c r="B23" s="79"/>
    </row>
    <row r="24" spans="1:2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2.75">
      <c r="A25" s="18"/>
      <c r="B25" s="18"/>
      <c r="C25" s="18"/>
      <c r="D25" s="18"/>
      <c r="E25" s="18"/>
      <c r="F25" s="18"/>
      <c r="G25" s="18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26.25" customHeight="1">
      <c r="A26" s="82" t="s">
        <v>73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60"/>
      <c r="V26" s="61"/>
      <c r="W26" s="61"/>
      <c r="X26" s="61"/>
    </row>
    <row r="27" spans="1:24" ht="12.75">
      <c r="A27" s="35" t="s">
        <v>74</v>
      </c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 t="s">
        <v>75</v>
      </c>
    </row>
    <row r="28" spans="1:24" ht="12.75">
      <c r="A28" s="56" t="s">
        <v>14</v>
      </c>
      <c r="B28" s="56"/>
      <c r="C28" s="56" t="s">
        <v>94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 t="s">
        <v>76</v>
      </c>
      <c r="S28" s="56" t="s">
        <v>77</v>
      </c>
      <c r="T28" s="56"/>
      <c r="U28" s="57" t="s">
        <v>78</v>
      </c>
      <c r="V28" s="58" t="s">
        <v>79</v>
      </c>
      <c r="W28" s="59" t="s">
        <v>80</v>
      </c>
      <c r="X28" s="59"/>
    </row>
    <row r="29" spans="1:24" ht="126">
      <c r="A29" s="56"/>
      <c r="B29" s="56"/>
      <c r="C29" s="20" t="s">
        <v>81</v>
      </c>
      <c r="D29" s="20" t="s">
        <v>82</v>
      </c>
      <c r="E29" s="20" t="s">
        <v>83</v>
      </c>
      <c r="F29" s="20" t="s">
        <v>84</v>
      </c>
      <c r="G29" s="20" t="s">
        <v>15</v>
      </c>
      <c r="H29" s="20" t="s">
        <v>16</v>
      </c>
      <c r="I29" s="20" t="s">
        <v>85</v>
      </c>
      <c r="J29" s="20" t="s">
        <v>17</v>
      </c>
      <c r="K29" s="20" t="s">
        <v>86</v>
      </c>
      <c r="L29" s="20" t="s">
        <v>87</v>
      </c>
      <c r="M29" s="20" t="s">
        <v>88</v>
      </c>
      <c r="N29" s="20" t="s">
        <v>18</v>
      </c>
      <c r="O29" s="20" t="s">
        <v>89</v>
      </c>
      <c r="P29" s="20" t="s">
        <v>90</v>
      </c>
      <c r="Q29" s="20" t="s">
        <v>91</v>
      </c>
      <c r="R29" s="57"/>
      <c r="S29" s="20" t="s">
        <v>19</v>
      </c>
      <c r="T29" s="20" t="s">
        <v>20</v>
      </c>
      <c r="U29" s="57"/>
      <c r="V29" s="58"/>
      <c r="W29" s="59"/>
      <c r="X29" s="59"/>
    </row>
    <row r="30" spans="1:24" ht="12.75">
      <c r="A30" s="40" t="s">
        <v>21</v>
      </c>
      <c r="B30" s="41"/>
      <c r="C30" s="11">
        <f>3+4+13+11+1+1+6</f>
        <v>39</v>
      </c>
      <c r="D30" s="11">
        <v>1</v>
      </c>
      <c r="E30" s="11">
        <v>2</v>
      </c>
      <c r="F30" s="11">
        <v>5</v>
      </c>
      <c r="G30" s="11">
        <v>2</v>
      </c>
      <c r="H30" s="12">
        <v>26</v>
      </c>
      <c r="I30" s="11">
        <v>2</v>
      </c>
      <c r="J30" s="11">
        <v>22</v>
      </c>
      <c r="K30" s="11">
        <v>0</v>
      </c>
      <c r="L30" s="11">
        <v>0</v>
      </c>
      <c r="M30" s="11">
        <v>0</v>
      </c>
      <c r="N30" s="11">
        <v>0</v>
      </c>
      <c r="O30" s="21">
        <v>3</v>
      </c>
      <c r="P30" s="11">
        <f>1+1+1+1+2+1+2+1+1+1+7+1+1+1+5+1+21+3</f>
        <v>52</v>
      </c>
      <c r="Q30" s="11">
        <f>1+1+1+1</f>
        <v>4</v>
      </c>
      <c r="R30" s="11">
        <f>SUM(C30:Q30)</f>
        <v>158</v>
      </c>
      <c r="S30" s="11">
        <v>0</v>
      </c>
      <c r="T30" s="22">
        <v>0</v>
      </c>
      <c r="U30" s="11">
        <f>S30+T30</f>
        <v>0</v>
      </c>
      <c r="V30" s="13">
        <f>SUM(U30,R30)</f>
        <v>158</v>
      </c>
      <c r="W30" s="54" t="s">
        <v>22</v>
      </c>
      <c r="X30" s="55"/>
    </row>
    <row r="31" spans="1:24" ht="12.75">
      <c r="A31" s="40" t="s">
        <v>23</v>
      </c>
      <c r="B31" s="41"/>
      <c r="C31" s="14">
        <f>16+11+39+160+263+71+99+34</f>
        <v>693</v>
      </c>
      <c r="D31" s="14">
        <v>309</v>
      </c>
      <c r="E31" s="14">
        <f>43+69</f>
        <v>112</v>
      </c>
      <c r="F31" s="14">
        <f>135+14</f>
        <v>149</v>
      </c>
      <c r="G31" s="14">
        <f>107+9</f>
        <v>116</v>
      </c>
      <c r="H31" s="14">
        <f>81+7</f>
        <v>88</v>
      </c>
      <c r="I31" s="14">
        <f>60+14</f>
        <v>74</v>
      </c>
      <c r="J31" s="14">
        <v>41</v>
      </c>
      <c r="K31" s="14">
        <v>32</v>
      </c>
      <c r="L31" s="14">
        <v>13</v>
      </c>
      <c r="M31" s="11">
        <v>16</v>
      </c>
      <c r="N31" s="11">
        <v>1</v>
      </c>
      <c r="O31" s="14">
        <v>2</v>
      </c>
      <c r="P31" s="14">
        <v>10</v>
      </c>
      <c r="Q31" s="14">
        <v>1</v>
      </c>
      <c r="R31" s="11">
        <f aca="true" t="shared" si="1" ref="R31:R52">SUM(C31:Q31)</f>
        <v>1657</v>
      </c>
      <c r="S31" s="11">
        <v>0</v>
      </c>
      <c r="T31" s="11">
        <v>0</v>
      </c>
      <c r="U31" s="11">
        <f aca="true" t="shared" si="2" ref="U31:U52">S31+T31</f>
        <v>0</v>
      </c>
      <c r="V31" s="13">
        <f aca="true" t="shared" si="3" ref="V31:V52">SUM(U31,R31)</f>
        <v>1657</v>
      </c>
      <c r="W31" s="42" t="s">
        <v>24</v>
      </c>
      <c r="X31" s="43"/>
    </row>
    <row r="32" spans="1:24" ht="12.75">
      <c r="A32" s="40" t="s">
        <v>25</v>
      </c>
      <c r="B32" s="41"/>
      <c r="C32" s="14">
        <v>848</v>
      </c>
      <c r="D32" s="14">
        <v>209</v>
      </c>
      <c r="E32" s="14">
        <v>78</v>
      </c>
      <c r="F32" s="14">
        <v>141</v>
      </c>
      <c r="G32" s="14">
        <v>108</v>
      </c>
      <c r="H32" s="14">
        <v>86</v>
      </c>
      <c r="I32" s="14">
        <v>45</v>
      </c>
      <c r="J32" s="14">
        <v>26</v>
      </c>
      <c r="K32" s="14">
        <v>48</v>
      </c>
      <c r="L32" s="14">
        <v>23</v>
      </c>
      <c r="M32" s="14">
        <v>24</v>
      </c>
      <c r="N32" s="11">
        <v>0</v>
      </c>
      <c r="O32" s="11">
        <v>73</v>
      </c>
      <c r="P32" s="11">
        <v>0</v>
      </c>
      <c r="Q32" s="11">
        <v>0</v>
      </c>
      <c r="R32" s="11">
        <f t="shared" si="1"/>
        <v>1709</v>
      </c>
      <c r="S32" s="14">
        <v>25</v>
      </c>
      <c r="T32" s="11">
        <v>0</v>
      </c>
      <c r="U32" s="11">
        <f t="shared" si="2"/>
        <v>25</v>
      </c>
      <c r="V32" s="13">
        <f t="shared" si="3"/>
        <v>1734</v>
      </c>
      <c r="W32" s="42" t="s">
        <v>26</v>
      </c>
      <c r="X32" s="43"/>
    </row>
    <row r="33" spans="1:24" ht="12.75">
      <c r="A33" s="40" t="s">
        <v>27</v>
      </c>
      <c r="B33" s="41"/>
      <c r="C33" s="11">
        <f>950+61+38</f>
        <v>1049</v>
      </c>
      <c r="D33" s="11">
        <f>41+47+31</f>
        <v>119</v>
      </c>
      <c r="E33" s="11">
        <v>36</v>
      </c>
      <c r="F33" s="11">
        <v>118</v>
      </c>
      <c r="G33" s="11">
        <v>109</v>
      </c>
      <c r="H33" s="11">
        <v>109</v>
      </c>
      <c r="I33" s="11">
        <v>124</v>
      </c>
      <c r="J33" s="11">
        <v>0</v>
      </c>
      <c r="K33" s="11">
        <v>17</v>
      </c>
      <c r="L33" s="11">
        <v>38</v>
      </c>
      <c r="M33" s="11">
        <v>69</v>
      </c>
      <c r="N33" s="11">
        <v>2</v>
      </c>
      <c r="O33" s="11">
        <v>23</v>
      </c>
      <c r="P33" s="11">
        <v>8</v>
      </c>
      <c r="Q33" s="11">
        <v>162</v>
      </c>
      <c r="R33" s="11">
        <f t="shared" si="1"/>
        <v>1983</v>
      </c>
      <c r="S33" s="11">
        <v>67</v>
      </c>
      <c r="T33" s="11">
        <f>12+5+8+1+4+794+2+20+27+97+10</f>
        <v>980</v>
      </c>
      <c r="U33" s="11">
        <f t="shared" si="2"/>
        <v>1047</v>
      </c>
      <c r="V33" s="13">
        <f t="shared" si="3"/>
        <v>3030</v>
      </c>
      <c r="W33" s="54" t="s">
        <v>28</v>
      </c>
      <c r="X33" s="55"/>
    </row>
    <row r="34" spans="1:24" ht="12.75">
      <c r="A34" s="40" t="s">
        <v>92</v>
      </c>
      <c r="B34" s="41"/>
      <c r="C34" s="14">
        <v>247</v>
      </c>
      <c r="D34" s="14">
        <v>111</v>
      </c>
      <c r="E34" s="14">
        <v>123</v>
      </c>
      <c r="F34" s="14">
        <v>102</v>
      </c>
      <c r="G34" s="15">
        <v>44</v>
      </c>
      <c r="H34" s="14">
        <v>43</v>
      </c>
      <c r="I34" s="14">
        <v>19</v>
      </c>
      <c r="J34" s="14">
        <v>11</v>
      </c>
      <c r="K34" s="14">
        <v>4</v>
      </c>
      <c r="L34" s="14">
        <v>14</v>
      </c>
      <c r="M34" s="14">
        <v>10</v>
      </c>
      <c r="N34" s="14">
        <v>0</v>
      </c>
      <c r="O34" s="14">
        <v>1</v>
      </c>
      <c r="P34" s="14">
        <v>0</v>
      </c>
      <c r="Q34" s="14">
        <v>1</v>
      </c>
      <c r="R34" s="11">
        <f t="shared" si="1"/>
        <v>730</v>
      </c>
      <c r="S34" s="11">
        <v>0</v>
      </c>
      <c r="T34" s="11">
        <v>0</v>
      </c>
      <c r="U34" s="11">
        <f t="shared" si="2"/>
        <v>0</v>
      </c>
      <c r="V34" s="13">
        <f t="shared" si="3"/>
        <v>730</v>
      </c>
      <c r="W34" s="42" t="s">
        <v>93</v>
      </c>
      <c r="X34" s="43"/>
    </row>
    <row r="35" spans="1:24" ht="12.75">
      <c r="A35" s="40" t="s">
        <v>29</v>
      </c>
      <c r="B35" s="41"/>
      <c r="C35" s="14">
        <v>937</v>
      </c>
      <c r="D35" s="11">
        <v>452</v>
      </c>
      <c r="E35" s="11">
        <v>194</v>
      </c>
      <c r="F35" s="14">
        <v>183</v>
      </c>
      <c r="G35" s="14">
        <v>175</v>
      </c>
      <c r="H35" s="14">
        <v>112</v>
      </c>
      <c r="I35" s="14">
        <v>93</v>
      </c>
      <c r="J35" s="11">
        <v>20</v>
      </c>
      <c r="K35" s="14">
        <v>11</v>
      </c>
      <c r="L35" s="14">
        <v>19</v>
      </c>
      <c r="M35" s="14">
        <v>25</v>
      </c>
      <c r="N35" s="14">
        <v>6</v>
      </c>
      <c r="O35" s="11">
        <v>0</v>
      </c>
      <c r="P35" s="14">
        <v>76</v>
      </c>
      <c r="Q35" s="11">
        <f>2+4</f>
        <v>6</v>
      </c>
      <c r="R35" s="11">
        <f t="shared" si="1"/>
        <v>2309</v>
      </c>
      <c r="S35" s="11">
        <v>0</v>
      </c>
      <c r="T35" s="11">
        <v>0</v>
      </c>
      <c r="U35" s="11">
        <f t="shared" si="2"/>
        <v>0</v>
      </c>
      <c r="V35" s="13">
        <f t="shared" si="3"/>
        <v>2309</v>
      </c>
      <c r="W35" s="42" t="s">
        <v>30</v>
      </c>
      <c r="X35" s="43"/>
    </row>
    <row r="36" spans="1:24" ht="12.75">
      <c r="A36" s="40" t="s">
        <v>31</v>
      </c>
      <c r="B36" s="41"/>
      <c r="C36" s="14">
        <f>54+4</f>
        <v>58</v>
      </c>
      <c r="D36" s="14">
        <v>64</v>
      </c>
      <c r="E36" s="14">
        <f>77+53</f>
        <v>130</v>
      </c>
      <c r="F36" s="14">
        <v>47</v>
      </c>
      <c r="G36" s="14">
        <v>17</v>
      </c>
      <c r="H36" s="14">
        <v>18</v>
      </c>
      <c r="I36" s="14">
        <v>8</v>
      </c>
      <c r="J36" s="14">
        <v>4</v>
      </c>
      <c r="K36" s="14">
        <v>1</v>
      </c>
      <c r="L36" s="14">
        <v>6</v>
      </c>
      <c r="M36" s="14">
        <v>0</v>
      </c>
      <c r="N36" s="14">
        <v>0</v>
      </c>
      <c r="O36" s="14">
        <v>0</v>
      </c>
      <c r="P36" s="14">
        <v>2</v>
      </c>
      <c r="Q36" s="14">
        <v>0</v>
      </c>
      <c r="R36" s="11">
        <f t="shared" si="1"/>
        <v>355</v>
      </c>
      <c r="S36" s="11">
        <v>0</v>
      </c>
      <c r="T36" s="11">
        <v>0</v>
      </c>
      <c r="U36" s="11">
        <f t="shared" si="2"/>
        <v>0</v>
      </c>
      <c r="V36" s="13">
        <f t="shared" si="3"/>
        <v>355</v>
      </c>
      <c r="W36" s="42" t="s">
        <v>32</v>
      </c>
      <c r="X36" s="43"/>
    </row>
    <row r="37" spans="1:24" ht="12.75">
      <c r="A37" s="40" t="s">
        <v>33</v>
      </c>
      <c r="B37" s="41"/>
      <c r="C37" s="14">
        <f>306+4</f>
        <v>310</v>
      </c>
      <c r="D37" s="14">
        <v>246</v>
      </c>
      <c r="E37" s="14">
        <v>284</v>
      </c>
      <c r="F37" s="14">
        <v>124</v>
      </c>
      <c r="G37" s="14">
        <v>79</v>
      </c>
      <c r="H37" s="14">
        <v>82</v>
      </c>
      <c r="I37" s="14">
        <v>26</v>
      </c>
      <c r="J37" s="14">
        <v>24</v>
      </c>
      <c r="K37" s="14">
        <v>6</v>
      </c>
      <c r="L37" s="14">
        <v>15</v>
      </c>
      <c r="M37" s="14">
        <v>8</v>
      </c>
      <c r="N37" s="14">
        <v>0</v>
      </c>
      <c r="O37" s="14">
        <v>0</v>
      </c>
      <c r="P37" s="14">
        <v>1</v>
      </c>
      <c r="Q37" s="14">
        <v>0</v>
      </c>
      <c r="R37" s="11">
        <f t="shared" si="1"/>
        <v>1205</v>
      </c>
      <c r="S37" s="11">
        <v>0</v>
      </c>
      <c r="T37" s="11">
        <v>0</v>
      </c>
      <c r="U37" s="11">
        <f t="shared" si="2"/>
        <v>0</v>
      </c>
      <c r="V37" s="13">
        <f t="shared" si="3"/>
        <v>1205</v>
      </c>
      <c r="W37" s="42" t="s">
        <v>34</v>
      </c>
      <c r="X37" s="43"/>
    </row>
    <row r="38" spans="1:24" ht="12.75">
      <c r="A38" s="40" t="s">
        <v>35</v>
      </c>
      <c r="B38" s="41"/>
      <c r="C38" s="14">
        <v>706</v>
      </c>
      <c r="D38" s="14">
        <v>308</v>
      </c>
      <c r="E38" s="14">
        <v>296</v>
      </c>
      <c r="F38" s="14">
        <v>119</v>
      </c>
      <c r="G38" s="14">
        <v>173</v>
      </c>
      <c r="H38" s="14">
        <v>84</v>
      </c>
      <c r="I38" s="14">
        <v>52</v>
      </c>
      <c r="J38" s="14">
        <v>6</v>
      </c>
      <c r="K38" s="14">
        <v>7</v>
      </c>
      <c r="L38" s="14">
        <v>12</v>
      </c>
      <c r="M38" s="14">
        <v>11</v>
      </c>
      <c r="N38" s="11">
        <v>1</v>
      </c>
      <c r="O38" s="14">
        <v>7</v>
      </c>
      <c r="P38" s="14">
        <v>7</v>
      </c>
      <c r="Q38" s="14">
        <v>1</v>
      </c>
      <c r="R38" s="11">
        <f t="shared" si="1"/>
        <v>1790</v>
      </c>
      <c r="S38" s="11">
        <v>0</v>
      </c>
      <c r="T38" s="11">
        <v>0</v>
      </c>
      <c r="U38" s="11">
        <f t="shared" si="2"/>
        <v>0</v>
      </c>
      <c r="V38" s="13">
        <f t="shared" si="3"/>
        <v>1790</v>
      </c>
      <c r="W38" s="42" t="s">
        <v>36</v>
      </c>
      <c r="X38" s="43"/>
    </row>
    <row r="39" spans="1:24" ht="12.75">
      <c r="A39" s="50" t="s">
        <v>37</v>
      </c>
      <c r="B39" s="39" t="s">
        <v>38</v>
      </c>
      <c r="C39" s="14">
        <f>687+124</f>
        <v>811</v>
      </c>
      <c r="D39" s="14">
        <v>222</v>
      </c>
      <c r="E39" s="14">
        <f>88+7</f>
        <v>95</v>
      </c>
      <c r="F39" s="22">
        <f>212+11</f>
        <v>223</v>
      </c>
      <c r="G39" s="14">
        <f>120+22</f>
        <v>142</v>
      </c>
      <c r="H39" s="22">
        <f>61+4</f>
        <v>65</v>
      </c>
      <c r="I39" s="14">
        <v>44</v>
      </c>
      <c r="J39" s="14">
        <v>6</v>
      </c>
      <c r="K39" s="14">
        <v>26</v>
      </c>
      <c r="L39" s="14">
        <v>6</v>
      </c>
      <c r="M39" s="14">
        <v>26</v>
      </c>
      <c r="N39" s="14">
        <v>9</v>
      </c>
      <c r="O39" s="14">
        <v>0</v>
      </c>
      <c r="P39" s="11">
        <v>2</v>
      </c>
      <c r="Q39" s="11">
        <f>1+61</f>
        <v>62</v>
      </c>
      <c r="R39" s="11">
        <f t="shared" si="1"/>
        <v>1739</v>
      </c>
      <c r="S39" s="11">
        <v>34</v>
      </c>
      <c r="T39" s="11">
        <v>15</v>
      </c>
      <c r="U39" s="11">
        <f t="shared" si="2"/>
        <v>49</v>
      </c>
      <c r="V39" s="13">
        <f t="shared" si="3"/>
        <v>1788</v>
      </c>
      <c r="W39" s="23" t="s">
        <v>39</v>
      </c>
      <c r="X39" s="52" t="s">
        <v>40</v>
      </c>
    </row>
    <row r="40" spans="1:24" ht="12.75">
      <c r="A40" s="51"/>
      <c r="B40" s="39" t="s">
        <v>41</v>
      </c>
      <c r="C40" s="14">
        <v>487</v>
      </c>
      <c r="D40" s="15">
        <v>116</v>
      </c>
      <c r="E40" s="14">
        <v>42</v>
      </c>
      <c r="F40" s="14">
        <v>145</v>
      </c>
      <c r="G40" s="14">
        <v>99</v>
      </c>
      <c r="H40" s="14">
        <v>37</v>
      </c>
      <c r="I40" s="14">
        <v>45</v>
      </c>
      <c r="J40" s="14">
        <v>25</v>
      </c>
      <c r="K40" s="14">
        <v>26</v>
      </c>
      <c r="L40" s="14">
        <v>20</v>
      </c>
      <c r="M40" s="14">
        <v>15</v>
      </c>
      <c r="N40" s="14">
        <v>0</v>
      </c>
      <c r="O40" s="14">
        <v>3</v>
      </c>
      <c r="P40" s="14">
        <v>0</v>
      </c>
      <c r="Q40" s="14">
        <v>0</v>
      </c>
      <c r="R40" s="11">
        <f t="shared" si="1"/>
        <v>1060</v>
      </c>
      <c r="S40" s="11">
        <v>20</v>
      </c>
      <c r="T40" s="11">
        <v>0</v>
      </c>
      <c r="U40" s="11">
        <f t="shared" si="2"/>
        <v>20</v>
      </c>
      <c r="V40" s="13">
        <f t="shared" si="3"/>
        <v>1080</v>
      </c>
      <c r="W40" s="24" t="s">
        <v>42</v>
      </c>
      <c r="X40" s="53"/>
    </row>
    <row r="41" spans="1:24" ht="12.75">
      <c r="A41" s="40" t="s">
        <v>43</v>
      </c>
      <c r="B41" s="41"/>
      <c r="C41" s="14">
        <f>232+103+38+5</f>
        <v>378</v>
      </c>
      <c r="D41" s="14">
        <f>38+129</f>
        <v>167</v>
      </c>
      <c r="E41" s="14">
        <f>61+117</f>
        <v>178</v>
      </c>
      <c r="F41" s="14">
        <f>125+2</f>
        <v>127</v>
      </c>
      <c r="G41" s="14">
        <f>52+4</f>
        <v>56</v>
      </c>
      <c r="H41" s="14">
        <v>64</v>
      </c>
      <c r="I41" s="14">
        <v>32</v>
      </c>
      <c r="J41" s="14">
        <v>31</v>
      </c>
      <c r="K41" s="14">
        <v>15</v>
      </c>
      <c r="L41" s="14">
        <v>18</v>
      </c>
      <c r="M41" s="14">
        <v>0</v>
      </c>
      <c r="N41" s="11">
        <v>0</v>
      </c>
      <c r="O41" s="11">
        <v>0</v>
      </c>
      <c r="P41" s="14">
        <v>3</v>
      </c>
      <c r="Q41" s="14">
        <v>85</v>
      </c>
      <c r="R41" s="11">
        <f t="shared" si="1"/>
        <v>1154</v>
      </c>
      <c r="S41" s="11">
        <v>3</v>
      </c>
      <c r="T41" s="11">
        <v>6</v>
      </c>
      <c r="U41" s="11">
        <f t="shared" si="2"/>
        <v>9</v>
      </c>
      <c r="V41" s="13">
        <f t="shared" si="3"/>
        <v>1163</v>
      </c>
      <c r="W41" s="42" t="s">
        <v>44</v>
      </c>
      <c r="X41" s="43"/>
    </row>
    <row r="42" spans="1:24" ht="12.75">
      <c r="A42" s="40" t="s">
        <v>45</v>
      </c>
      <c r="B42" s="41"/>
      <c r="C42" s="14">
        <v>652</v>
      </c>
      <c r="D42" s="14">
        <v>106</v>
      </c>
      <c r="E42" s="14">
        <v>81</v>
      </c>
      <c r="F42" s="14">
        <v>141</v>
      </c>
      <c r="G42" s="14">
        <v>120</v>
      </c>
      <c r="H42" s="14">
        <v>24</v>
      </c>
      <c r="I42" s="14">
        <v>39</v>
      </c>
      <c r="J42" s="14">
        <v>3</v>
      </c>
      <c r="K42" s="14">
        <v>25</v>
      </c>
      <c r="L42" s="14">
        <v>29</v>
      </c>
      <c r="M42" s="14">
        <v>9</v>
      </c>
      <c r="N42" s="11">
        <v>0</v>
      </c>
      <c r="O42" s="11">
        <v>0</v>
      </c>
      <c r="P42" s="11">
        <v>0</v>
      </c>
      <c r="Q42" s="11">
        <v>24</v>
      </c>
      <c r="R42" s="11">
        <f t="shared" si="1"/>
        <v>1253</v>
      </c>
      <c r="S42" s="14">
        <v>25</v>
      </c>
      <c r="T42" s="11">
        <v>0</v>
      </c>
      <c r="U42" s="11">
        <f t="shared" si="2"/>
        <v>25</v>
      </c>
      <c r="V42" s="13">
        <f t="shared" si="3"/>
        <v>1278</v>
      </c>
      <c r="W42" s="42" t="s">
        <v>46</v>
      </c>
      <c r="X42" s="43"/>
    </row>
    <row r="43" spans="1:24" ht="12.75">
      <c r="A43" s="40" t="s">
        <v>47</v>
      </c>
      <c r="B43" s="41"/>
      <c r="C43" s="14">
        <v>165</v>
      </c>
      <c r="D43" s="14">
        <v>79</v>
      </c>
      <c r="E43" s="14">
        <v>137</v>
      </c>
      <c r="F43" s="14">
        <v>113</v>
      </c>
      <c r="G43" s="14">
        <v>21</v>
      </c>
      <c r="H43" s="14">
        <v>55</v>
      </c>
      <c r="I43" s="14">
        <v>22</v>
      </c>
      <c r="J43" s="14">
        <v>11</v>
      </c>
      <c r="K43" s="14">
        <v>6</v>
      </c>
      <c r="L43" s="14">
        <v>8</v>
      </c>
      <c r="M43" s="14">
        <v>12</v>
      </c>
      <c r="N43" s="14">
        <v>2</v>
      </c>
      <c r="O43" s="14">
        <v>3</v>
      </c>
      <c r="P43" s="14">
        <v>0</v>
      </c>
      <c r="Q43" s="14">
        <v>0</v>
      </c>
      <c r="R43" s="11">
        <f t="shared" si="1"/>
        <v>634</v>
      </c>
      <c r="S43" s="11">
        <v>0</v>
      </c>
      <c r="T43" s="11">
        <v>0</v>
      </c>
      <c r="U43" s="11">
        <f t="shared" si="2"/>
        <v>0</v>
      </c>
      <c r="V43" s="13">
        <f t="shared" si="3"/>
        <v>634</v>
      </c>
      <c r="W43" s="42" t="s">
        <v>48</v>
      </c>
      <c r="X43" s="43"/>
    </row>
    <row r="44" spans="1:24" ht="12.75">
      <c r="A44" s="40" t="s">
        <v>49</v>
      </c>
      <c r="B44" s="41"/>
      <c r="C44" s="14">
        <v>327</v>
      </c>
      <c r="D44" s="14">
        <v>157</v>
      </c>
      <c r="E44" s="14">
        <v>206</v>
      </c>
      <c r="F44" s="14">
        <v>124</v>
      </c>
      <c r="G44" s="14">
        <v>79</v>
      </c>
      <c r="H44" s="14">
        <v>82</v>
      </c>
      <c r="I44" s="14">
        <v>39</v>
      </c>
      <c r="J44" s="14">
        <v>23</v>
      </c>
      <c r="K44" s="14">
        <v>8</v>
      </c>
      <c r="L44" s="14">
        <v>24</v>
      </c>
      <c r="M44" s="14">
        <v>7</v>
      </c>
      <c r="N44" s="14">
        <v>2</v>
      </c>
      <c r="O44" s="14">
        <v>11</v>
      </c>
      <c r="P44" s="14">
        <v>4</v>
      </c>
      <c r="Q44" s="14">
        <v>1</v>
      </c>
      <c r="R44" s="11">
        <f t="shared" si="1"/>
        <v>1094</v>
      </c>
      <c r="S44" s="11">
        <v>0</v>
      </c>
      <c r="T44" s="11">
        <v>0</v>
      </c>
      <c r="U44" s="11">
        <f t="shared" si="2"/>
        <v>0</v>
      </c>
      <c r="V44" s="13">
        <f t="shared" si="3"/>
        <v>1094</v>
      </c>
      <c r="W44" s="42" t="s">
        <v>50</v>
      </c>
      <c r="X44" s="43"/>
    </row>
    <row r="45" spans="1:24" ht="12.75">
      <c r="A45" s="40" t="s">
        <v>51</v>
      </c>
      <c r="B45" s="41"/>
      <c r="C45" s="14">
        <f>473+681+11</f>
        <v>1165</v>
      </c>
      <c r="D45" s="14">
        <f>244+86</f>
        <v>330</v>
      </c>
      <c r="E45" s="14">
        <v>36</v>
      </c>
      <c r="F45" s="14">
        <v>51</v>
      </c>
      <c r="G45" s="14">
        <v>215</v>
      </c>
      <c r="H45" s="14">
        <v>168</v>
      </c>
      <c r="I45" s="14">
        <v>84</v>
      </c>
      <c r="J45" s="11">
        <v>27</v>
      </c>
      <c r="K45" s="11">
        <v>0</v>
      </c>
      <c r="L45" s="11">
        <v>38</v>
      </c>
      <c r="M45" s="14">
        <v>53</v>
      </c>
      <c r="N45" s="14">
        <v>25</v>
      </c>
      <c r="O45" s="14">
        <v>40</v>
      </c>
      <c r="P45" s="11">
        <v>0</v>
      </c>
      <c r="Q45" s="11">
        <v>292</v>
      </c>
      <c r="R45" s="11">
        <f t="shared" si="1"/>
        <v>2524</v>
      </c>
      <c r="S45" s="11">
        <v>0</v>
      </c>
      <c r="T45" s="11">
        <v>0</v>
      </c>
      <c r="U45" s="11">
        <f t="shared" si="2"/>
        <v>0</v>
      </c>
      <c r="V45" s="13">
        <f t="shared" si="3"/>
        <v>2524</v>
      </c>
      <c r="W45" s="42" t="s">
        <v>52</v>
      </c>
      <c r="X45" s="43"/>
    </row>
    <row r="46" spans="1:24" ht="12.75">
      <c r="A46" s="40" t="s">
        <v>53</v>
      </c>
      <c r="B46" s="41"/>
      <c r="C46" s="14">
        <v>1035</v>
      </c>
      <c r="D46" s="14">
        <v>324</v>
      </c>
      <c r="E46" s="14">
        <v>52</v>
      </c>
      <c r="F46" s="14">
        <v>195</v>
      </c>
      <c r="G46" s="14">
        <v>127</v>
      </c>
      <c r="H46" s="14">
        <v>70</v>
      </c>
      <c r="I46" s="14">
        <v>73</v>
      </c>
      <c r="J46" s="14">
        <v>44</v>
      </c>
      <c r="K46" s="14">
        <v>52</v>
      </c>
      <c r="L46" s="14">
        <v>9</v>
      </c>
      <c r="M46" s="14">
        <v>21</v>
      </c>
      <c r="N46" s="14">
        <v>1</v>
      </c>
      <c r="O46" s="14">
        <v>17</v>
      </c>
      <c r="P46" s="14">
        <v>4</v>
      </c>
      <c r="Q46" s="14">
        <v>89</v>
      </c>
      <c r="R46" s="11">
        <f t="shared" si="1"/>
        <v>2113</v>
      </c>
      <c r="S46" s="11">
        <v>16</v>
      </c>
      <c r="T46" s="11">
        <v>0</v>
      </c>
      <c r="U46" s="11">
        <f t="shared" si="2"/>
        <v>16</v>
      </c>
      <c r="V46" s="13">
        <f t="shared" si="3"/>
        <v>2129</v>
      </c>
      <c r="W46" s="42" t="s">
        <v>54</v>
      </c>
      <c r="X46" s="43"/>
    </row>
    <row r="47" spans="1:24" ht="12.75">
      <c r="A47" s="40" t="s">
        <v>55</v>
      </c>
      <c r="B47" s="41"/>
      <c r="C47" s="25">
        <f>35+2+189+17+64+3+19+1</f>
        <v>330</v>
      </c>
      <c r="D47" s="25">
        <v>112</v>
      </c>
      <c r="E47" s="25">
        <f>99+35</f>
        <v>134</v>
      </c>
      <c r="F47" s="25">
        <f>97+1</f>
        <v>98</v>
      </c>
      <c r="G47" s="25">
        <f>45+1</f>
        <v>46</v>
      </c>
      <c r="H47" s="25">
        <f>31+1</f>
        <v>32</v>
      </c>
      <c r="I47" s="25">
        <f>31+1</f>
        <v>32</v>
      </c>
      <c r="J47" s="25">
        <v>12</v>
      </c>
      <c r="K47" s="25">
        <v>9</v>
      </c>
      <c r="L47" s="25">
        <v>10</v>
      </c>
      <c r="M47" s="25">
        <v>7</v>
      </c>
      <c r="N47" s="25">
        <v>4</v>
      </c>
      <c r="O47" s="25">
        <v>10</v>
      </c>
      <c r="P47" s="26">
        <v>1</v>
      </c>
      <c r="Q47" s="26">
        <v>0</v>
      </c>
      <c r="R47" s="11">
        <f t="shared" si="1"/>
        <v>837</v>
      </c>
      <c r="S47" s="26">
        <v>0</v>
      </c>
      <c r="T47" s="26">
        <v>0</v>
      </c>
      <c r="U47" s="11">
        <f t="shared" si="2"/>
        <v>0</v>
      </c>
      <c r="V47" s="13">
        <f t="shared" si="3"/>
        <v>837</v>
      </c>
      <c r="W47" s="42" t="s">
        <v>56</v>
      </c>
      <c r="X47" s="43"/>
    </row>
    <row r="48" spans="1:24" ht="12.75">
      <c r="A48" s="40" t="s">
        <v>57</v>
      </c>
      <c r="B48" s="41"/>
      <c r="C48" s="14">
        <f>198+19+12</f>
        <v>229</v>
      </c>
      <c r="D48" s="14">
        <v>124</v>
      </c>
      <c r="E48" s="14">
        <v>101</v>
      </c>
      <c r="F48" s="14">
        <v>51</v>
      </c>
      <c r="G48" s="15">
        <v>33</v>
      </c>
      <c r="H48" s="14">
        <v>30</v>
      </c>
      <c r="I48" s="14">
        <v>12</v>
      </c>
      <c r="J48" s="14">
        <v>20</v>
      </c>
      <c r="K48" s="14">
        <v>3</v>
      </c>
      <c r="L48" s="14">
        <v>6</v>
      </c>
      <c r="M48" s="14">
        <v>6</v>
      </c>
      <c r="N48" s="14">
        <v>1</v>
      </c>
      <c r="O48" s="14">
        <v>1</v>
      </c>
      <c r="P48" s="14">
        <v>2</v>
      </c>
      <c r="Q48" s="11">
        <v>0</v>
      </c>
      <c r="R48" s="11">
        <f t="shared" si="1"/>
        <v>619</v>
      </c>
      <c r="S48" s="14">
        <v>6</v>
      </c>
      <c r="T48" s="14">
        <v>7</v>
      </c>
      <c r="U48" s="11">
        <f t="shared" si="2"/>
        <v>13</v>
      </c>
      <c r="V48" s="13">
        <f t="shared" si="3"/>
        <v>632</v>
      </c>
      <c r="W48" s="42" t="s">
        <v>58</v>
      </c>
      <c r="X48" s="43"/>
    </row>
    <row r="49" spans="1:24" ht="12.75">
      <c r="A49" s="40" t="s">
        <v>59</v>
      </c>
      <c r="B49" s="41"/>
      <c r="C49" s="14">
        <v>366</v>
      </c>
      <c r="D49" s="14">
        <v>70</v>
      </c>
      <c r="E49" s="14">
        <v>47</v>
      </c>
      <c r="F49" s="14">
        <v>34</v>
      </c>
      <c r="G49" s="14">
        <v>26</v>
      </c>
      <c r="H49" s="14">
        <v>29</v>
      </c>
      <c r="I49" s="14">
        <v>16</v>
      </c>
      <c r="J49" s="14">
        <v>4</v>
      </c>
      <c r="K49" s="14">
        <v>6</v>
      </c>
      <c r="L49" s="14">
        <v>19</v>
      </c>
      <c r="M49" s="14">
        <v>0</v>
      </c>
      <c r="N49" s="14">
        <v>0</v>
      </c>
      <c r="O49" s="14">
        <v>1</v>
      </c>
      <c r="P49" s="14">
        <v>8</v>
      </c>
      <c r="Q49" s="14">
        <v>0</v>
      </c>
      <c r="R49" s="11">
        <f t="shared" si="1"/>
        <v>626</v>
      </c>
      <c r="S49" s="14">
        <v>9</v>
      </c>
      <c r="T49" s="14">
        <v>4</v>
      </c>
      <c r="U49" s="11">
        <f t="shared" si="2"/>
        <v>13</v>
      </c>
      <c r="V49" s="13">
        <f t="shared" si="3"/>
        <v>639</v>
      </c>
      <c r="W49" s="42" t="s">
        <v>60</v>
      </c>
      <c r="X49" s="43"/>
    </row>
    <row r="50" spans="1:24" ht="12.75">
      <c r="A50" s="40" t="s">
        <v>61</v>
      </c>
      <c r="B50" s="41"/>
      <c r="C50" s="14">
        <v>384</v>
      </c>
      <c r="D50" s="14">
        <v>228</v>
      </c>
      <c r="E50" s="14">
        <v>232</v>
      </c>
      <c r="F50" s="14">
        <v>106</v>
      </c>
      <c r="G50" s="14">
        <v>101</v>
      </c>
      <c r="H50" s="14">
        <v>43</v>
      </c>
      <c r="I50" s="14">
        <v>18</v>
      </c>
      <c r="J50" s="14">
        <v>15</v>
      </c>
      <c r="K50" s="14">
        <v>5</v>
      </c>
      <c r="L50" s="14">
        <v>1</v>
      </c>
      <c r="M50" s="14">
        <v>6</v>
      </c>
      <c r="N50" s="14">
        <v>1</v>
      </c>
      <c r="O50" s="14">
        <v>2</v>
      </c>
      <c r="P50" s="14">
        <v>2</v>
      </c>
      <c r="Q50" s="14">
        <v>0</v>
      </c>
      <c r="R50" s="11">
        <f t="shared" si="1"/>
        <v>1144</v>
      </c>
      <c r="S50" s="11">
        <v>7</v>
      </c>
      <c r="T50" s="11">
        <v>3</v>
      </c>
      <c r="U50" s="11">
        <f t="shared" si="2"/>
        <v>10</v>
      </c>
      <c r="V50" s="13">
        <f t="shared" si="3"/>
        <v>1154</v>
      </c>
      <c r="W50" s="42" t="s">
        <v>62</v>
      </c>
      <c r="X50" s="43"/>
    </row>
    <row r="51" spans="1:24" ht="12.75">
      <c r="A51" s="40" t="s">
        <v>63</v>
      </c>
      <c r="B51" s="41"/>
      <c r="C51" s="11">
        <v>403</v>
      </c>
      <c r="D51" s="11">
        <v>166</v>
      </c>
      <c r="E51" s="11">
        <v>84</v>
      </c>
      <c r="F51" s="16">
        <v>107</v>
      </c>
      <c r="G51" s="11">
        <v>64</v>
      </c>
      <c r="H51" s="11">
        <v>55</v>
      </c>
      <c r="I51" s="11">
        <v>32</v>
      </c>
      <c r="J51" s="11">
        <v>31</v>
      </c>
      <c r="K51" s="11">
        <v>19</v>
      </c>
      <c r="L51" s="11">
        <v>10</v>
      </c>
      <c r="M51" s="11">
        <v>14</v>
      </c>
      <c r="N51" s="14">
        <v>0</v>
      </c>
      <c r="O51" s="11">
        <v>6</v>
      </c>
      <c r="P51" s="14">
        <v>0</v>
      </c>
      <c r="Q51" s="11">
        <v>6</v>
      </c>
      <c r="R51" s="11">
        <f t="shared" si="1"/>
        <v>997</v>
      </c>
      <c r="S51" s="11">
        <v>0</v>
      </c>
      <c r="T51" s="11">
        <v>0</v>
      </c>
      <c r="U51" s="11">
        <f t="shared" si="2"/>
        <v>0</v>
      </c>
      <c r="V51" s="13">
        <f t="shared" si="3"/>
        <v>997</v>
      </c>
      <c r="W51" s="42" t="s">
        <v>64</v>
      </c>
      <c r="X51" s="43"/>
    </row>
    <row r="52" spans="1:24" ht="12.75">
      <c r="A52" s="40" t="s">
        <v>65</v>
      </c>
      <c r="B52" s="41"/>
      <c r="C52" s="14">
        <v>162</v>
      </c>
      <c r="D52" s="22">
        <v>95</v>
      </c>
      <c r="E52" s="14">
        <v>110</v>
      </c>
      <c r="F52" s="14">
        <v>75</v>
      </c>
      <c r="G52" s="14">
        <v>20</v>
      </c>
      <c r="H52" s="14">
        <v>27</v>
      </c>
      <c r="I52" s="14">
        <v>5</v>
      </c>
      <c r="J52" s="14">
        <v>18</v>
      </c>
      <c r="K52" s="14">
        <v>0</v>
      </c>
      <c r="L52" s="14">
        <v>5</v>
      </c>
      <c r="M52" s="14">
        <v>1</v>
      </c>
      <c r="N52" s="11">
        <v>0</v>
      </c>
      <c r="O52" s="14">
        <v>2</v>
      </c>
      <c r="P52" s="11">
        <v>2</v>
      </c>
      <c r="Q52" s="14">
        <v>18</v>
      </c>
      <c r="R52" s="11">
        <f t="shared" si="1"/>
        <v>540</v>
      </c>
      <c r="S52" s="11">
        <v>2</v>
      </c>
      <c r="T52" s="11">
        <v>0</v>
      </c>
      <c r="U52" s="11">
        <f t="shared" si="2"/>
        <v>2</v>
      </c>
      <c r="V52" s="13">
        <f t="shared" si="3"/>
        <v>542</v>
      </c>
      <c r="W52" s="42" t="s">
        <v>66</v>
      </c>
      <c r="X52" s="43"/>
    </row>
    <row r="53" spans="1:24" ht="12.75">
      <c r="A53" s="44" t="s">
        <v>67</v>
      </c>
      <c r="B53" s="45"/>
      <c r="C53" s="7">
        <f>SUM(C30:C52)</f>
        <v>11781</v>
      </c>
      <c r="D53" s="7">
        <f aca="true" t="shared" si="4" ref="D53:V53">SUM(D30:D52)</f>
        <v>4115</v>
      </c>
      <c r="E53" s="7">
        <f t="shared" si="4"/>
        <v>2790</v>
      </c>
      <c r="F53" s="7">
        <f t="shared" si="4"/>
        <v>2578</v>
      </c>
      <c r="G53" s="7">
        <f t="shared" si="4"/>
        <v>1972</v>
      </c>
      <c r="H53" s="7">
        <f t="shared" si="4"/>
        <v>1429</v>
      </c>
      <c r="I53" s="7">
        <f t="shared" si="4"/>
        <v>936</v>
      </c>
      <c r="J53" s="7">
        <f t="shared" si="4"/>
        <v>424</v>
      </c>
      <c r="K53" s="7">
        <f t="shared" si="4"/>
        <v>326</v>
      </c>
      <c r="L53" s="7">
        <f t="shared" si="4"/>
        <v>343</v>
      </c>
      <c r="M53" s="7">
        <f t="shared" si="4"/>
        <v>340</v>
      </c>
      <c r="N53" s="7">
        <f t="shared" si="4"/>
        <v>55</v>
      </c>
      <c r="O53" s="7">
        <f t="shared" si="4"/>
        <v>205</v>
      </c>
      <c r="P53" s="7">
        <f t="shared" si="4"/>
        <v>184</v>
      </c>
      <c r="Q53" s="7">
        <f t="shared" si="4"/>
        <v>752</v>
      </c>
      <c r="R53" s="7">
        <f t="shared" si="4"/>
        <v>28230</v>
      </c>
      <c r="S53" s="7">
        <f t="shared" si="4"/>
        <v>214</v>
      </c>
      <c r="T53" s="7">
        <f t="shared" si="4"/>
        <v>1015</v>
      </c>
      <c r="U53" s="7">
        <f t="shared" si="4"/>
        <v>1229</v>
      </c>
      <c r="V53" s="7">
        <f t="shared" si="4"/>
        <v>29459</v>
      </c>
      <c r="W53" s="46" t="s">
        <v>68</v>
      </c>
      <c r="X53" s="47"/>
    </row>
    <row r="54" spans="1:24" ht="12.75">
      <c r="A54" s="48" t="s">
        <v>69</v>
      </c>
      <c r="B54" s="48"/>
      <c r="C54" s="48"/>
      <c r="D54" s="49"/>
      <c r="E54" s="49"/>
      <c r="F54" s="49"/>
      <c r="G54" s="4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7" t="s">
        <v>70</v>
      </c>
    </row>
    <row r="55" spans="1:24" ht="12.75">
      <c r="A55" s="27"/>
      <c r="B55" s="28"/>
      <c r="C55" s="28"/>
      <c r="D55" s="28"/>
      <c r="E55" s="29"/>
      <c r="F55" s="29"/>
      <c r="G55" s="2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30"/>
    </row>
    <row r="56" spans="1:24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</sheetData>
  <mergeCells count="71">
    <mergeCell ref="A23:B23"/>
    <mergeCell ref="A21:D21"/>
    <mergeCell ref="A22:C22"/>
    <mergeCell ref="A26:T26"/>
    <mergeCell ref="A1:J1"/>
    <mergeCell ref="H3:H5"/>
    <mergeCell ref="A3:A5"/>
    <mergeCell ref="J3:J5"/>
    <mergeCell ref="C3:C5"/>
    <mergeCell ref="D3:D5"/>
    <mergeCell ref="E3:E5"/>
    <mergeCell ref="F3:F5"/>
    <mergeCell ref="I3:I5"/>
    <mergeCell ref="B3:B5"/>
    <mergeCell ref="A2:J2"/>
    <mergeCell ref="G3:G5"/>
    <mergeCell ref="A28:B29"/>
    <mergeCell ref="C28:Q28"/>
    <mergeCell ref="R28:R29"/>
    <mergeCell ref="S28:T28"/>
    <mergeCell ref="U28:U29"/>
    <mergeCell ref="V28:V29"/>
    <mergeCell ref="W28:X29"/>
    <mergeCell ref="U26:X26"/>
    <mergeCell ref="A30:B30"/>
    <mergeCell ref="W30:X30"/>
    <mergeCell ref="A31:B31"/>
    <mergeCell ref="W31:X31"/>
    <mergeCell ref="A32:B32"/>
    <mergeCell ref="W32:X32"/>
    <mergeCell ref="A33:B33"/>
    <mergeCell ref="W33:X33"/>
    <mergeCell ref="A34:B34"/>
    <mergeCell ref="W34:X34"/>
    <mergeCell ref="A35:B35"/>
    <mergeCell ref="W35:X35"/>
    <mergeCell ref="A36:B36"/>
    <mergeCell ref="W36:X36"/>
    <mergeCell ref="A37:B37"/>
    <mergeCell ref="W37:X37"/>
    <mergeCell ref="A38:B38"/>
    <mergeCell ref="W38:X38"/>
    <mergeCell ref="A39:A40"/>
    <mergeCell ref="X39:X40"/>
    <mergeCell ref="A41:B41"/>
    <mergeCell ref="W41:X41"/>
    <mergeCell ref="A42:B42"/>
    <mergeCell ref="W42:X42"/>
    <mergeCell ref="A43:B43"/>
    <mergeCell ref="W43:X43"/>
    <mergeCell ref="A44:B44"/>
    <mergeCell ref="W44:X44"/>
    <mergeCell ref="A45:B45"/>
    <mergeCell ref="W45:X45"/>
    <mergeCell ref="A46:B46"/>
    <mergeCell ref="W46:X46"/>
    <mergeCell ref="A47:B47"/>
    <mergeCell ref="W47:X47"/>
    <mergeCell ref="A48:B48"/>
    <mergeCell ref="W48:X48"/>
    <mergeCell ref="A49:B49"/>
    <mergeCell ref="W49:X49"/>
    <mergeCell ref="A50:B50"/>
    <mergeCell ref="W50:X50"/>
    <mergeCell ref="A51:B51"/>
    <mergeCell ref="W51:X51"/>
    <mergeCell ref="A52:B52"/>
    <mergeCell ref="W52:X52"/>
    <mergeCell ref="A53:B53"/>
    <mergeCell ref="W53:X53"/>
    <mergeCell ref="A54:G54"/>
  </mergeCell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alazab</dc:creator>
  <cp:keywords/>
  <dc:description/>
  <cp:lastModifiedBy>abdualaziz</cp:lastModifiedBy>
  <cp:lastPrinted>2005-07-09T15:29:31Z</cp:lastPrinted>
  <dcterms:created xsi:type="dcterms:W3CDTF">2005-04-04T08:46:24Z</dcterms:created>
  <dcterms:modified xsi:type="dcterms:W3CDTF">2010-11-02T10:32:45Z</dcterms:modified>
  <cp:category/>
  <cp:version/>
  <cp:contentType/>
  <cp:contentStatus/>
</cp:coreProperties>
</file>