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<sst xmlns="http://schemas.openxmlformats.org/spreadsheetml/2006/main" count="45" uniqueCount="21">
  <si>
    <t>م</t>
  </si>
  <si>
    <t>2005*</t>
  </si>
  <si>
    <t>2006**</t>
  </si>
  <si>
    <t xml:space="preserve">إجمالى التشييد والبناء </t>
  </si>
  <si>
    <t>حكومي</t>
  </si>
  <si>
    <t>قطاع عام</t>
  </si>
  <si>
    <t>أ</t>
  </si>
  <si>
    <t>إنتاجي</t>
  </si>
  <si>
    <t>ب</t>
  </si>
  <si>
    <t>خدمي</t>
  </si>
  <si>
    <t>قطاع مختلط</t>
  </si>
  <si>
    <t>قطاع خاص</t>
  </si>
  <si>
    <t xml:space="preserve"> إجمالى الالات والمعدات</t>
  </si>
  <si>
    <t>إجمالى وسائل النقل</t>
  </si>
  <si>
    <t>إجمالى الأثاث والأصول الثابته الأخرى</t>
  </si>
  <si>
    <t>مجمل تكوين رأس المال الثابت</t>
  </si>
  <si>
    <t xml:space="preserve">* بيانات فعلية أولية </t>
  </si>
  <si>
    <t>** بيانات تقديرية</t>
  </si>
  <si>
    <t xml:space="preserve"> مجمل تكوين رأس المال الثابت، حسب قطاعات الملكية ونوع الأصل، خلال الفترة 2000 - 2006م </t>
  </si>
  <si>
    <t xml:space="preserve">(بالأسعار الجارية ، مليون ريال)  </t>
  </si>
  <si>
    <t>الجهاز المركزي للإحصاء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</si>
</sst>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1" fontId="2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1" fontId="2" fillId="0" borderId="1" xfId="21" applyNumberFormat="1" applyFont="1" applyBorder="1" applyAlignment="1">
      <alignment horizontal="center" vertical="center" wrapText="1"/>
      <protection/>
    </xf>
    <xf numFmtId="1" fontId="2" fillId="0" borderId="1" xfId="20" applyNumberFormat="1" applyFont="1" applyBorder="1" applyAlignment="1">
      <alignment horizontal="center" vertical="center" wrapText="1"/>
      <protection/>
    </xf>
    <xf numFmtId="1" fontId="2" fillId="2" borderId="1" xfId="21" applyNumberFormat="1" applyFont="1" applyFill="1" applyBorder="1" applyAlignment="1">
      <alignment horizontal="center" vertical="center" wrapText="1"/>
      <protection/>
    </xf>
    <xf numFmtId="0" fontId="4" fillId="3" borderId="0" xfId="20" applyFont="1" applyFill="1" applyAlignment="1">
      <alignment horizontal="right" readingOrder="2"/>
      <protection/>
    </xf>
    <xf numFmtId="0" fontId="4" fillId="3" borderId="0" xfId="20" applyFont="1" applyFill="1">
      <alignment/>
      <protection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الاستثمار(جدول5،6)" xfId="20"/>
    <cellStyle name="Normal_تعديل 2004م عام فصل الاستثمار 2007م لكتاب الإحصاء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rightToLeft="1" tabSelected="1" view="pageBreakPreview" zoomScale="60" workbookViewId="0" topLeftCell="A1">
      <selection activeCell="E10" sqref="E10"/>
    </sheetView>
  </sheetViews>
  <sheetFormatPr defaultColWidth="9.140625" defaultRowHeight="15"/>
  <cols>
    <col min="1" max="1" width="5.28125" style="0" customWidth="1"/>
    <col min="2" max="2" width="15.57421875" style="0" customWidth="1"/>
    <col min="3" max="3" width="10.140625" style="0" bestFit="1" customWidth="1"/>
    <col min="4" max="4" width="10.57421875" style="0" bestFit="1" customWidth="1"/>
    <col min="5" max="6" width="10.140625" style="0" bestFit="1" customWidth="1"/>
    <col min="7" max="7" width="10.57421875" style="0" bestFit="1" customWidth="1"/>
    <col min="8" max="8" width="9.7109375" style="0" bestFit="1" customWidth="1"/>
    <col min="9" max="9" width="10.140625" style="0" bestFit="1" customWidth="1"/>
  </cols>
  <sheetData>
    <row r="1" spans="1:9" ht="15">
      <c r="A1" s="10" t="s">
        <v>18</v>
      </c>
      <c r="B1" s="10"/>
      <c r="C1" s="10"/>
      <c r="D1" s="10"/>
      <c r="E1" s="10"/>
      <c r="F1" s="10"/>
      <c r="G1" s="10"/>
      <c r="H1" s="10"/>
      <c r="I1" s="10"/>
    </row>
    <row r="2" spans="1:9" ht="60.75">
      <c r="A2" s="1" t="s">
        <v>0</v>
      </c>
      <c r="B2" s="2" t="s">
        <v>19</v>
      </c>
      <c r="C2" s="1">
        <v>2000</v>
      </c>
      <c r="D2" s="1">
        <v>2001</v>
      </c>
      <c r="E2" s="1">
        <v>2002</v>
      </c>
      <c r="F2" s="1">
        <v>2003</v>
      </c>
      <c r="G2" s="1">
        <v>2004</v>
      </c>
      <c r="H2" s="1" t="s">
        <v>1</v>
      </c>
      <c r="I2" s="1" t="s">
        <v>2</v>
      </c>
    </row>
    <row r="3" spans="1:9" ht="31.5">
      <c r="A3" s="1">
        <v>1</v>
      </c>
      <c r="B3" s="1" t="s">
        <v>3</v>
      </c>
      <c r="C3" s="3">
        <f aca="true" t="shared" si="0" ref="C3:I3">C4+C5+C8+C9</f>
        <v>157132</v>
      </c>
      <c r="D3" s="3">
        <f t="shared" si="0"/>
        <v>170093</v>
      </c>
      <c r="E3" s="3">
        <f t="shared" si="0"/>
        <v>200819</v>
      </c>
      <c r="F3" s="3">
        <f>F4+F5+F8+F9</f>
        <v>247275</v>
      </c>
      <c r="G3" s="3">
        <f t="shared" si="0"/>
        <v>321900</v>
      </c>
      <c r="H3" s="3">
        <f t="shared" si="0"/>
        <v>371287</v>
      </c>
      <c r="I3" s="3">
        <f t="shared" si="0"/>
        <v>427638</v>
      </c>
    </row>
    <row r="4" spans="1:9" ht="15.75">
      <c r="A4" s="4">
        <v>1.1</v>
      </c>
      <c r="B4" s="4" t="s">
        <v>4</v>
      </c>
      <c r="C4" s="5">
        <v>43333</v>
      </c>
      <c r="D4" s="6">
        <v>52775</v>
      </c>
      <c r="E4" s="5">
        <v>62314</v>
      </c>
      <c r="F4" s="5">
        <v>86208</v>
      </c>
      <c r="G4" s="5">
        <v>117200</v>
      </c>
      <c r="H4" s="5">
        <v>166862</v>
      </c>
      <c r="I4" s="5">
        <v>168281</v>
      </c>
    </row>
    <row r="5" spans="1:9" ht="15.75">
      <c r="A5" s="4">
        <v>1.2</v>
      </c>
      <c r="B5" s="4" t="s">
        <v>5</v>
      </c>
      <c r="C5" s="5">
        <f aca="true" t="shared" si="1" ref="C5:I5">SUM(C6:C7)</f>
        <v>13988</v>
      </c>
      <c r="D5" s="5">
        <f t="shared" si="1"/>
        <v>11964</v>
      </c>
      <c r="E5" s="5">
        <f t="shared" si="1"/>
        <v>10524</v>
      </c>
      <c r="F5" s="5">
        <f t="shared" si="1"/>
        <v>13320</v>
      </c>
      <c r="G5" s="5">
        <f t="shared" si="1"/>
        <v>11790</v>
      </c>
      <c r="H5" s="5">
        <f t="shared" si="1"/>
        <v>12710</v>
      </c>
      <c r="I5" s="5">
        <f t="shared" si="1"/>
        <v>44827</v>
      </c>
    </row>
    <row r="6" spans="1:9" ht="15.75">
      <c r="A6" s="4" t="s">
        <v>6</v>
      </c>
      <c r="B6" s="4" t="s">
        <v>7</v>
      </c>
      <c r="C6" s="5">
        <v>9194</v>
      </c>
      <c r="D6" s="6">
        <v>4084</v>
      </c>
      <c r="E6" s="5">
        <v>7698</v>
      </c>
      <c r="F6" s="5">
        <v>7741</v>
      </c>
      <c r="G6" s="5">
        <f>7493-1130</f>
        <v>6363</v>
      </c>
      <c r="H6" s="5">
        <v>6626</v>
      </c>
      <c r="I6" s="5">
        <v>25296</v>
      </c>
    </row>
    <row r="7" spans="1:9" ht="15.75">
      <c r="A7" s="4" t="s">
        <v>8</v>
      </c>
      <c r="B7" s="4" t="s">
        <v>9</v>
      </c>
      <c r="C7" s="5">
        <v>4794</v>
      </c>
      <c r="D7" s="6">
        <v>7880</v>
      </c>
      <c r="E7" s="5">
        <v>2826</v>
      </c>
      <c r="F7" s="5">
        <v>5579</v>
      </c>
      <c r="G7" s="5">
        <v>5427</v>
      </c>
      <c r="H7" s="5">
        <v>6084</v>
      </c>
      <c r="I7" s="5">
        <v>19531</v>
      </c>
    </row>
    <row r="8" spans="1:9" ht="15.75">
      <c r="A8" s="4">
        <v>1.3</v>
      </c>
      <c r="B8" s="4" t="s">
        <v>10</v>
      </c>
      <c r="C8" s="5">
        <v>133</v>
      </c>
      <c r="D8" s="6">
        <v>536</v>
      </c>
      <c r="E8" s="5">
        <v>559</v>
      </c>
      <c r="F8" s="5">
        <v>229</v>
      </c>
      <c r="G8" s="5">
        <v>742</v>
      </c>
      <c r="H8" s="5">
        <v>81</v>
      </c>
      <c r="I8" s="5">
        <v>658</v>
      </c>
    </row>
    <row r="9" spans="1:9" ht="15.75">
      <c r="A9" s="4">
        <v>1.4</v>
      </c>
      <c r="B9" s="4" t="s">
        <v>11</v>
      </c>
      <c r="C9" s="5">
        <v>99678</v>
      </c>
      <c r="D9" s="6">
        <v>104818</v>
      </c>
      <c r="E9" s="5">
        <v>127422</v>
      </c>
      <c r="F9" s="5">
        <v>147518</v>
      </c>
      <c r="G9" s="5">
        <f>191038+1130</f>
        <v>192168</v>
      </c>
      <c r="H9" s="5">
        <v>191634</v>
      </c>
      <c r="I9" s="5">
        <v>213872</v>
      </c>
    </row>
    <row r="10" spans="1:9" ht="31.5">
      <c r="A10" s="1">
        <v>2</v>
      </c>
      <c r="B10" s="1" t="s">
        <v>12</v>
      </c>
      <c r="C10" s="3">
        <f>C11+C12+C15+C16</f>
        <v>26641</v>
      </c>
      <c r="D10" s="3">
        <f aca="true" t="shared" si="2" ref="D10:I10">D11+D12+D15+D16</f>
        <v>46560</v>
      </c>
      <c r="E10" s="3">
        <f t="shared" si="2"/>
        <v>58767</v>
      </c>
      <c r="F10" s="3">
        <f t="shared" si="2"/>
        <v>97255</v>
      </c>
      <c r="G10" s="3">
        <f>G11+G12+G15+G16</f>
        <v>88770</v>
      </c>
      <c r="H10" s="3">
        <f>H11+H12+H15+H16</f>
        <v>100478</v>
      </c>
      <c r="I10" s="3">
        <f t="shared" si="2"/>
        <v>100366</v>
      </c>
    </row>
    <row r="11" spans="1:9" ht="15.75">
      <c r="A11" s="4">
        <v>2.1</v>
      </c>
      <c r="B11" s="4" t="s">
        <v>4</v>
      </c>
      <c r="C11" s="5">
        <v>1350</v>
      </c>
      <c r="D11" s="6">
        <f>46+1072</f>
        <v>1118</v>
      </c>
      <c r="E11" s="5">
        <f>68+968</f>
        <v>1036</v>
      </c>
      <c r="F11" s="5">
        <f>45+25171</f>
        <v>25216</v>
      </c>
      <c r="G11" s="5">
        <f>377+29199</f>
        <v>29576</v>
      </c>
      <c r="H11" s="5">
        <f>22103+169</f>
        <v>22272</v>
      </c>
      <c r="I11" s="5">
        <v>8589</v>
      </c>
    </row>
    <row r="12" spans="1:9" ht="15.75">
      <c r="A12" s="4">
        <v>2.2</v>
      </c>
      <c r="B12" s="4" t="s">
        <v>5</v>
      </c>
      <c r="C12" s="5">
        <f aca="true" t="shared" si="3" ref="C12:H12">SUM(C13:C14)</f>
        <v>17046</v>
      </c>
      <c r="D12" s="6">
        <f t="shared" si="3"/>
        <v>17457</v>
      </c>
      <c r="E12" s="5">
        <f t="shared" si="3"/>
        <v>44910</v>
      </c>
      <c r="F12" s="5">
        <f t="shared" si="3"/>
        <v>37573</v>
      </c>
      <c r="G12" s="5">
        <f t="shared" si="3"/>
        <v>39428</v>
      </c>
      <c r="H12" s="5">
        <f t="shared" si="3"/>
        <v>55636</v>
      </c>
      <c r="I12" s="5">
        <f>SUM(I13:I14)</f>
        <v>59664</v>
      </c>
    </row>
    <row r="13" spans="1:9" ht="15.75">
      <c r="A13" s="4" t="s">
        <v>6</v>
      </c>
      <c r="B13" s="4" t="s">
        <v>7</v>
      </c>
      <c r="C13" s="5">
        <v>13354</v>
      </c>
      <c r="D13" s="6">
        <v>14491</v>
      </c>
      <c r="E13" s="5">
        <v>40533</v>
      </c>
      <c r="F13" s="5">
        <v>33461</v>
      </c>
      <c r="G13" s="5">
        <f>36026-674</f>
        <v>35352</v>
      </c>
      <c r="H13" s="5">
        <v>52306</v>
      </c>
      <c r="I13" s="5">
        <v>51374</v>
      </c>
    </row>
    <row r="14" spans="1:9" ht="15.75">
      <c r="A14" s="4" t="s">
        <v>8</v>
      </c>
      <c r="B14" s="4" t="s">
        <v>9</v>
      </c>
      <c r="C14" s="5">
        <v>3692</v>
      </c>
      <c r="D14" s="6">
        <v>2966</v>
      </c>
      <c r="E14" s="5">
        <v>4377</v>
      </c>
      <c r="F14" s="5">
        <v>4112</v>
      </c>
      <c r="G14" s="5">
        <v>4076</v>
      </c>
      <c r="H14" s="5">
        <v>3330</v>
      </c>
      <c r="I14" s="5">
        <v>8290</v>
      </c>
    </row>
    <row r="15" spans="1:9" ht="15.75">
      <c r="A15" s="4">
        <v>2.3</v>
      </c>
      <c r="B15" s="4" t="s">
        <v>10</v>
      </c>
      <c r="C15" s="5">
        <v>3381</v>
      </c>
      <c r="D15" s="6">
        <v>296</v>
      </c>
      <c r="E15" s="5">
        <v>408</v>
      </c>
      <c r="F15" s="5">
        <v>573</v>
      </c>
      <c r="G15" s="5">
        <v>1184</v>
      </c>
      <c r="H15" s="5">
        <v>1868</v>
      </c>
      <c r="I15" s="5">
        <v>2026</v>
      </c>
    </row>
    <row r="16" spans="1:9" ht="15.75">
      <c r="A16" s="4">
        <v>2.4</v>
      </c>
      <c r="B16" s="4" t="s">
        <v>11</v>
      </c>
      <c r="C16" s="5">
        <f>4864</f>
        <v>4864</v>
      </c>
      <c r="D16" s="6">
        <v>27689</v>
      </c>
      <c r="E16" s="5">
        <v>12413</v>
      </c>
      <c r="F16" s="5">
        <v>33893</v>
      </c>
      <c r="G16" s="5">
        <f>17908+674</f>
        <v>18582</v>
      </c>
      <c r="H16" s="5">
        <v>20702</v>
      </c>
      <c r="I16" s="5">
        <v>30087</v>
      </c>
    </row>
    <row r="17" spans="1:9" ht="31.5">
      <c r="A17" s="1">
        <v>3</v>
      </c>
      <c r="B17" s="1" t="s">
        <v>13</v>
      </c>
      <c r="C17" s="3">
        <f aca="true" t="shared" si="4" ref="C17:H17">C18+C19+C22+C23</f>
        <v>20242</v>
      </c>
      <c r="D17" s="3">
        <f t="shared" si="4"/>
        <v>20887</v>
      </c>
      <c r="E17" s="3">
        <f t="shared" si="4"/>
        <v>23877</v>
      </c>
      <c r="F17" s="3">
        <f t="shared" si="4"/>
        <v>30407</v>
      </c>
      <c r="G17" s="3">
        <f t="shared" si="4"/>
        <v>34258</v>
      </c>
      <c r="H17" s="3">
        <f t="shared" si="4"/>
        <v>35112</v>
      </c>
      <c r="I17" s="3">
        <f>I18+I19+I22+I23</f>
        <v>44067</v>
      </c>
    </row>
    <row r="18" spans="1:9" ht="15.75">
      <c r="A18" s="4">
        <v>3.1</v>
      </c>
      <c r="B18" s="4" t="s">
        <v>4</v>
      </c>
      <c r="C18" s="5">
        <v>2218</v>
      </c>
      <c r="D18" s="6">
        <v>3515</v>
      </c>
      <c r="E18" s="5">
        <v>4346</v>
      </c>
      <c r="F18" s="5">
        <v>6882</v>
      </c>
      <c r="G18" s="5">
        <v>7490</v>
      </c>
      <c r="H18" s="5">
        <v>3599</v>
      </c>
      <c r="I18" s="5">
        <v>2115</v>
      </c>
    </row>
    <row r="19" spans="1:9" ht="15.75">
      <c r="A19" s="4">
        <v>3.2</v>
      </c>
      <c r="B19" s="4" t="s">
        <v>5</v>
      </c>
      <c r="C19" s="5">
        <f aca="true" t="shared" si="5" ref="C19:I19">SUM(C20:C21)</f>
        <v>1641</v>
      </c>
      <c r="D19" s="6">
        <f t="shared" si="5"/>
        <v>1684</v>
      </c>
      <c r="E19" s="5">
        <f t="shared" si="5"/>
        <v>2950</v>
      </c>
      <c r="F19" s="5">
        <f t="shared" si="5"/>
        <v>3947</v>
      </c>
      <c r="G19" s="5">
        <f t="shared" si="5"/>
        <v>2493</v>
      </c>
      <c r="H19" s="5">
        <f t="shared" si="5"/>
        <v>3696</v>
      </c>
      <c r="I19" s="5">
        <f t="shared" si="5"/>
        <v>2010</v>
      </c>
    </row>
    <row r="20" spans="1:9" ht="15.75">
      <c r="A20" s="4" t="s">
        <v>6</v>
      </c>
      <c r="B20" s="4" t="s">
        <v>7</v>
      </c>
      <c r="C20" s="5">
        <v>1152</v>
      </c>
      <c r="D20" s="6">
        <v>1297</v>
      </c>
      <c r="E20" s="5">
        <v>1860</v>
      </c>
      <c r="F20" s="5">
        <v>1943</v>
      </c>
      <c r="G20" s="5">
        <v>1632</v>
      </c>
      <c r="H20" s="5">
        <v>2737</v>
      </c>
      <c r="I20" s="5">
        <v>1690</v>
      </c>
    </row>
    <row r="21" spans="1:9" ht="15.75">
      <c r="A21" s="4" t="s">
        <v>8</v>
      </c>
      <c r="B21" s="4" t="s">
        <v>9</v>
      </c>
      <c r="C21" s="5">
        <v>489</v>
      </c>
      <c r="D21" s="6">
        <v>387</v>
      </c>
      <c r="E21" s="5">
        <v>1090</v>
      </c>
      <c r="F21" s="5">
        <v>2004</v>
      </c>
      <c r="G21" s="5">
        <v>861</v>
      </c>
      <c r="H21" s="5">
        <v>959</v>
      </c>
      <c r="I21" s="5">
        <v>320</v>
      </c>
    </row>
    <row r="22" spans="1:9" ht="15.75">
      <c r="A22" s="4">
        <v>3.3</v>
      </c>
      <c r="B22" s="4" t="s">
        <v>10</v>
      </c>
      <c r="C22" s="5">
        <v>102</v>
      </c>
      <c r="D22" s="6">
        <v>83</v>
      </c>
      <c r="E22" s="5">
        <v>184</v>
      </c>
      <c r="F22" s="5">
        <v>152</v>
      </c>
      <c r="G22" s="5">
        <v>168</v>
      </c>
      <c r="H22" s="5">
        <v>471</v>
      </c>
      <c r="I22" s="5">
        <v>199</v>
      </c>
    </row>
    <row r="23" spans="1:9" ht="15.75">
      <c r="A23" s="4">
        <v>3.4</v>
      </c>
      <c r="B23" s="4" t="s">
        <v>11</v>
      </c>
      <c r="C23" s="5">
        <f>16281</f>
        <v>16281</v>
      </c>
      <c r="D23" s="6">
        <v>15605</v>
      </c>
      <c r="E23" s="5">
        <v>16397</v>
      </c>
      <c r="F23" s="5">
        <v>19426</v>
      </c>
      <c r="G23" s="5">
        <f>23656+451</f>
        <v>24107</v>
      </c>
      <c r="H23" s="5">
        <v>27346</v>
      </c>
      <c r="I23" s="5">
        <v>39743</v>
      </c>
    </row>
    <row r="24" spans="1:9" ht="47.25">
      <c r="A24" s="1">
        <v>4</v>
      </c>
      <c r="B24" s="1" t="s">
        <v>14</v>
      </c>
      <c r="C24" s="3">
        <f aca="true" t="shared" si="6" ref="C24:I24">C25+C26+C29+C30</f>
        <v>62466</v>
      </c>
      <c r="D24" s="3">
        <f t="shared" si="6"/>
        <v>49400</v>
      </c>
      <c r="E24" s="3">
        <f t="shared" si="6"/>
        <v>87970</v>
      </c>
      <c r="F24" s="3">
        <f>F25+F26+F29+F30</f>
        <v>111221</v>
      </c>
      <c r="G24" s="3">
        <f t="shared" si="6"/>
        <v>93500</v>
      </c>
      <c r="H24" s="3">
        <f>H25+H26+H29+H30</f>
        <v>103321</v>
      </c>
      <c r="I24" s="3">
        <f t="shared" si="6"/>
        <v>73920</v>
      </c>
    </row>
    <row r="25" spans="1:9" ht="15.75">
      <c r="A25" s="4">
        <v>4.1</v>
      </c>
      <c r="B25" s="4" t="s">
        <v>4</v>
      </c>
      <c r="C25" s="5">
        <f>93874-C18-C11-C4</f>
        <v>46973</v>
      </c>
      <c r="D25" s="6">
        <f>86401-D18-D11-D4</f>
        <v>28993</v>
      </c>
      <c r="E25" s="6">
        <f>119540-E18-E11-E4</f>
        <v>51844</v>
      </c>
      <c r="F25" s="6">
        <f>207283-F18-F11-F4</f>
        <v>88977</v>
      </c>
      <c r="G25" s="6">
        <f>221169-G18-G11-G4</f>
        <v>66903</v>
      </c>
      <c r="H25" s="6">
        <f>265237-H18-H11-H4</f>
        <v>72504</v>
      </c>
      <c r="I25" s="6">
        <f>210730-I18-I11-I4</f>
        <v>31745</v>
      </c>
    </row>
    <row r="26" spans="1:9" ht="15.75">
      <c r="A26" s="4">
        <v>4.2</v>
      </c>
      <c r="B26" s="4" t="s">
        <v>5</v>
      </c>
      <c r="C26" s="5">
        <f aca="true" t="shared" si="7" ref="C26:I26">SUM(C27:C28)</f>
        <v>6188</v>
      </c>
      <c r="D26" s="5">
        <f t="shared" si="7"/>
        <v>15096</v>
      </c>
      <c r="E26" s="5">
        <f t="shared" si="7"/>
        <v>19283</v>
      </c>
      <c r="F26" s="5">
        <f t="shared" si="7"/>
        <v>15001</v>
      </c>
      <c r="G26" s="5">
        <f>SUM(G27:G28)</f>
        <v>2593</v>
      </c>
      <c r="H26" s="5">
        <f t="shared" si="7"/>
        <v>3900</v>
      </c>
      <c r="I26" s="5">
        <f t="shared" si="7"/>
        <v>3364</v>
      </c>
    </row>
    <row r="27" spans="1:9" ht="15.75">
      <c r="A27" s="4" t="s">
        <v>6</v>
      </c>
      <c r="B27" s="4" t="s">
        <v>7</v>
      </c>
      <c r="C27" s="5">
        <f>3922+650</f>
        <v>4572</v>
      </c>
      <c r="D27" s="6">
        <f>9497+890</f>
        <v>10387</v>
      </c>
      <c r="E27" s="5">
        <f>10820+1051</f>
        <v>11871</v>
      </c>
      <c r="F27" s="5">
        <f>7842+1833</f>
        <v>9675</v>
      </c>
      <c r="G27" s="5">
        <f>1763+1098-540-274</f>
        <v>2047</v>
      </c>
      <c r="H27" s="5">
        <f>1777+595</f>
        <v>2372</v>
      </c>
      <c r="I27" s="5">
        <f>1141.4+1219.4+0.2</f>
        <v>2361</v>
      </c>
    </row>
    <row r="28" spans="1:9" ht="15.75">
      <c r="A28" s="4" t="s">
        <v>8</v>
      </c>
      <c r="B28" s="4" t="s">
        <v>9</v>
      </c>
      <c r="C28" s="5">
        <f>1496+120</f>
        <v>1616</v>
      </c>
      <c r="D28" s="6">
        <f>4513+196</f>
        <v>4709</v>
      </c>
      <c r="E28" s="5">
        <f>6295+1117</f>
        <v>7412</v>
      </c>
      <c r="F28" s="5">
        <f>3266+2060</f>
        <v>5326</v>
      </c>
      <c r="G28" s="5">
        <f>404+142</f>
        <v>546</v>
      </c>
      <c r="H28" s="5">
        <f>258+1270</f>
        <v>1528</v>
      </c>
      <c r="I28" s="5">
        <f>397.6+605.4</f>
        <v>1003</v>
      </c>
    </row>
    <row r="29" spans="1:9" ht="15.75">
      <c r="A29" s="4">
        <v>4.3</v>
      </c>
      <c r="B29" s="4" t="s">
        <v>10</v>
      </c>
      <c r="C29" s="5">
        <f>288+298</f>
        <v>586</v>
      </c>
      <c r="D29" s="6">
        <f>1327+397</f>
        <v>1724</v>
      </c>
      <c r="E29" s="5">
        <f>940+1</f>
        <v>941</v>
      </c>
      <c r="F29" s="5">
        <f>167+71</f>
        <v>238</v>
      </c>
      <c r="G29" s="5">
        <f>225+23</f>
        <v>248</v>
      </c>
      <c r="H29" s="5">
        <f>21+228+149</f>
        <v>398</v>
      </c>
      <c r="I29" s="5">
        <f>138+130</f>
        <v>268</v>
      </c>
    </row>
    <row r="30" spans="1:9" ht="15.75">
      <c r="A30" s="4">
        <v>4.4</v>
      </c>
      <c r="B30" s="4" t="s">
        <v>11</v>
      </c>
      <c r="C30" s="5">
        <v>8719</v>
      </c>
      <c r="D30" s="5">
        <v>3587</v>
      </c>
      <c r="E30" s="5">
        <v>15902</v>
      </c>
      <c r="F30" s="5">
        <v>7005</v>
      </c>
      <c r="G30" s="5">
        <f>22942+539.8+274.2</f>
        <v>23756</v>
      </c>
      <c r="H30" s="5">
        <v>26519</v>
      </c>
      <c r="I30" s="5">
        <v>38543</v>
      </c>
    </row>
    <row r="31" spans="1:9" ht="31.5">
      <c r="A31" s="1"/>
      <c r="B31" s="1" t="s">
        <v>15</v>
      </c>
      <c r="C31" s="7">
        <f>C24+C17+C10+C3</f>
        <v>266481</v>
      </c>
      <c r="D31" s="7">
        <f aca="true" t="shared" si="8" ref="D31:I31">D24+D17+D10+D3</f>
        <v>286940</v>
      </c>
      <c r="E31" s="7">
        <f t="shared" si="8"/>
        <v>371433</v>
      </c>
      <c r="F31" s="7">
        <f t="shared" si="8"/>
        <v>486158</v>
      </c>
      <c r="G31" s="7">
        <f t="shared" si="8"/>
        <v>538428</v>
      </c>
      <c r="H31" s="7">
        <f t="shared" si="8"/>
        <v>610198</v>
      </c>
      <c r="I31" s="7">
        <f t="shared" si="8"/>
        <v>645991</v>
      </c>
    </row>
    <row r="32" spans="1:2" ht="15">
      <c r="A32" s="8" t="s">
        <v>16</v>
      </c>
      <c r="B32" s="9"/>
    </row>
    <row r="33" spans="1:2" ht="15">
      <c r="A33" s="8" t="s">
        <v>17</v>
      </c>
      <c r="B33" s="9"/>
    </row>
    <row r="34" spans="1:2" ht="15">
      <c r="A34" s="11" t="s">
        <v>20</v>
      </c>
      <c r="B34" s="11"/>
    </row>
  </sheetData>
  <mergeCells count="2">
    <mergeCell ref="A1:I1"/>
    <mergeCell ref="A34:B3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2008-09-06T19:43:01Z</dcterms:modified>
  <cp:category/>
  <cp:version/>
  <cp:contentType/>
  <cp:contentStatus/>
</cp:coreProperties>
</file>